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pqrconseil.sharepoint.com/sites/SPQR/Documents partages/missions/Seine-et-Marne CD - Appui CPOM SAAD/2 - Prod/2025/"/>
    </mc:Choice>
  </mc:AlternateContent>
  <xr:revisionPtr revIDLastSave="636" documentId="13_ncr:1_{B19C2E2F-4069-43B8-8744-5CA9082EC7A1}" xr6:coauthVersionLast="47" xr6:coauthVersionMax="47" xr10:uidLastSave="{36DD6C39-5614-475B-ADC6-4E88F3F7FD55}"/>
  <bookViews>
    <workbookView xWindow="-110" yWindow="-110" windowWidth="19420" windowHeight="10300" firstSheet="1" activeTab="2" xr2:uid="{9DE341F2-66EB-412E-A26E-251498C5E729}"/>
  </bookViews>
  <sheets>
    <sheet name="Notice" sheetId="12" r:id="rId1"/>
    <sheet name="SAD" sheetId="21" r:id="rId2"/>
    <sheet name="BP 2025" sheetId="22" r:id="rId3"/>
    <sheet name="O1 - PECspé" sheetId="7" r:id="rId4"/>
    <sheet name="O2 - Ampli. hor" sheetId="15" r:id="rId5"/>
    <sheet name="O3 - Couv. terr" sheetId="10" r:id="rId6"/>
    <sheet name="O5a - Coordo" sheetId="19" r:id="rId7"/>
    <sheet name="O5b - QVT libre" sheetId="24" r:id="rId8"/>
    <sheet name="SYNTHESE" sheetId="2" r:id="rId9"/>
  </sheets>
  <definedNames>
    <definedName name="_1.1">#REF!</definedName>
    <definedName name="_1.2___…">#REF!</definedName>
    <definedName name="_1.3___…">#REF!</definedName>
    <definedName name="_1.4___Respect_du_libre_choix">#REF!</definedName>
    <definedName name="_2.1___Plan_maladies_neurodégénératives">#REF!</definedName>
    <definedName name="_2.2___Schémas_régionaux_d_organisation__SROMS_SROS_SRP">#REF!</definedName>
    <definedName name="_2.3___Schémas_départementaux">#REF!</definedName>
    <definedName name="_2.4___Plan_pour_le_développement_des_soins_palliatifs_et_l_accompagnement_en_fin_de_vie">#REF!</definedName>
    <definedName name="_2.5___Accompagnement_de_public_spécifique">#REF!</definedName>
    <definedName name="_3.2___…">#REF!</definedName>
    <definedName name="_3.5___Politique_d_admission">#REF!</definedName>
    <definedName name="_4.3___Filière_de_soins_gériatriques">#REF!</definedName>
    <definedName name="_4.4___…">#REF!</definedName>
    <definedName name="_5.1___Sécurisation_du_circuit_du_médicament">#REF!</definedName>
    <definedName name="_5.2___Bientraitance_Maltraitance">#REF!</definedName>
    <definedName name="_5.3___Signalements_des_évènements_indésirables">#REF!</definedName>
    <definedName name="_5.4___Gestion_des_risques">#REF!</definedName>
    <definedName name="_5.5___…">#REF!</definedName>
    <definedName name="_5.6___Qualité_des_soins">#REF!</definedName>
    <definedName name="_5.7___Qualité_des_prestations_hôtelières">#REF!</definedName>
    <definedName name="_5.8___Qualité_de_vie_au_travail">#REF!</definedName>
    <definedName name="Objectif">#REF!</definedName>
    <definedName name="objectifreten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22" l="1"/>
  <c r="D3" i="2"/>
  <c r="D7" i="7"/>
  <c r="E7" i="7"/>
  <c r="F7" i="7"/>
  <c r="G7" i="7"/>
  <c r="C6" i="19"/>
  <c r="C6" i="24" a="1"/>
  <c r="C6" i="24" s="1"/>
  <c r="C9" i="24" l="1"/>
  <c r="C10" i="24" s="1"/>
  <c r="D13" i="2" s="1"/>
  <c r="G6" i="24" a="1"/>
  <c r="G6" i="24" s="1"/>
  <c r="F6" i="24" a="1"/>
  <c r="F6" i="24" s="1"/>
  <c r="E6" i="24" a="1"/>
  <c r="E6" i="24" s="1"/>
  <c r="D6" i="24" a="1"/>
  <c r="D6" i="24" s="1"/>
  <c r="C73" i="24"/>
  <c r="C59" i="24"/>
  <c r="C45" i="24"/>
  <c r="C31" i="24"/>
  <c r="C17" i="24"/>
  <c r="D9" i="19" l="1"/>
  <c r="E9" i="19"/>
  <c r="F9" i="19"/>
  <c r="G9" i="19"/>
  <c r="C9" i="19"/>
  <c r="O22" i="19" l="1"/>
  <c r="N22" i="19"/>
  <c r="M22" i="19"/>
  <c r="L22" i="19"/>
  <c r="K22" i="19"/>
  <c r="O18" i="19"/>
  <c r="N18" i="19"/>
  <c r="K17" i="19" s="1"/>
  <c r="M18" i="19"/>
  <c r="L18" i="19"/>
  <c r="K18" i="19"/>
  <c r="C62" i="19" l="1"/>
  <c r="C91" i="19"/>
  <c r="C47" i="19"/>
  <c r="C32" i="19"/>
  <c r="G6" i="19"/>
  <c r="F6" i="19"/>
  <c r="E6" i="19"/>
  <c r="D6" i="19"/>
  <c r="E56" i="22"/>
  <c r="E43" i="22"/>
  <c r="F43" i="22"/>
  <c r="G27" i="22"/>
  <c r="G17" i="22"/>
  <c r="F27" i="22"/>
  <c r="E27" i="22"/>
  <c r="E84" i="22"/>
  <c r="G84" i="22" l="1"/>
  <c r="H84" i="22"/>
  <c r="F84" i="22"/>
  <c r="I84" i="22" s="1"/>
  <c r="I83" i="22"/>
  <c r="J83" i="22"/>
  <c r="J84" i="22" l="1"/>
  <c r="M84" i="22"/>
  <c r="J82" i="22"/>
  <c r="I82" i="22"/>
  <c r="D9" i="24"/>
  <c r="E85" i="22"/>
  <c r="E86" i="22" s="1"/>
  <c r="F9" i="24" l="1"/>
  <c r="G9" i="24"/>
  <c r="E9" i="24"/>
  <c r="E72" i="22" l="1"/>
  <c r="E65" i="22"/>
  <c r="E17" i="22"/>
  <c r="E45" i="22" l="1"/>
  <c r="E74" i="22"/>
  <c r="E76" i="22" s="1"/>
  <c r="F7" i="10"/>
  <c r="F6" i="10" s="1"/>
  <c r="G7" i="10"/>
  <c r="G6" i="10" s="1"/>
  <c r="H7" i="10"/>
  <c r="H6" i="10" s="1"/>
  <c r="F24" i="21"/>
  <c r="E7" i="10"/>
  <c r="E6" i="10" s="1"/>
  <c r="D7" i="10"/>
  <c r="D6" i="10" s="1"/>
  <c r="I21" i="22"/>
  <c r="J21" i="22"/>
  <c r="K21" i="22"/>
  <c r="L21" i="22"/>
  <c r="I22" i="22"/>
  <c r="J22" i="22"/>
  <c r="K22" i="22"/>
  <c r="L22" i="22"/>
  <c r="I23" i="22"/>
  <c r="J23" i="22"/>
  <c r="K23" i="22"/>
  <c r="L23" i="22"/>
  <c r="I25" i="22"/>
  <c r="J25" i="22"/>
  <c r="K25" i="22"/>
  <c r="L25" i="22"/>
  <c r="H5" i="22" l="1"/>
  <c r="I26" i="22"/>
  <c r="J26" i="22"/>
  <c r="K26" i="22"/>
  <c r="L26" i="22"/>
  <c r="C76" i="19"/>
  <c r="C17" i="19"/>
  <c r="L6" i="2"/>
  <c r="J6" i="2"/>
  <c r="H6" i="2"/>
  <c r="F6" i="2"/>
  <c r="D6" i="2"/>
  <c r="D11" i="2"/>
  <c r="H21" i="22" l="1"/>
  <c r="M21" i="22" s="1"/>
  <c r="N21" i="22" s="1"/>
  <c r="H30" i="22"/>
  <c r="H38" i="22"/>
  <c r="H47" i="22"/>
  <c r="H61" i="22"/>
  <c r="H65" i="22" s="1"/>
  <c r="H20" i="22"/>
  <c r="M20" i="22" s="1"/>
  <c r="H31" i="22"/>
  <c r="M31" i="22" s="1"/>
  <c r="H39" i="22"/>
  <c r="M39" i="22" s="1"/>
  <c r="H62" i="22"/>
  <c r="M62" i="22" s="1"/>
  <c r="H37" i="22"/>
  <c r="H60" i="22"/>
  <c r="H72" i="22"/>
  <c r="H74" i="22" s="1"/>
  <c r="H76" i="22" s="1"/>
  <c r="H11" i="22"/>
  <c r="M11" i="22" s="1"/>
  <c r="H13" i="22"/>
  <c r="M13" i="22" s="1"/>
  <c r="H22" i="22"/>
  <c r="H27" i="22" s="1"/>
  <c r="H32" i="22"/>
  <c r="M32" i="22" s="1"/>
  <c r="H40" i="22"/>
  <c r="M40" i="22" s="1"/>
  <c r="H16" i="22"/>
  <c r="H26" i="22"/>
  <c r="H36" i="22"/>
  <c r="H45" i="22"/>
  <c r="H59" i="22"/>
  <c r="M59" i="22" s="1"/>
  <c r="H71" i="22"/>
  <c r="M71" i="22" s="1"/>
  <c r="H12" i="22"/>
  <c r="M12" i="22" s="1"/>
  <c r="H23" i="22"/>
  <c r="M23" i="22" s="1"/>
  <c r="H33" i="22"/>
  <c r="H41" i="22"/>
  <c r="H54" i="22"/>
  <c r="M54" i="22" s="1"/>
  <c r="H68" i="22"/>
  <c r="M68" i="22" s="1"/>
  <c r="H14" i="22"/>
  <c r="M14" i="22" s="1"/>
  <c r="H24" i="22"/>
  <c r="H34" i="22"/>
  <c r="M34" i="22" s="1"/>
  <c r="H42" i="22"/>
  <c r="M42" i="22" s="1"/>
  <c r="H55" i="22"/>
  <c r="M55" i="22" s="1"/>
  <c r="H69" i="22"/>
  <c r="H15" i="22"/>
  <c r="H25" i="22"/>
  <c r="M25" i="22" s="1"/>
  <c r="O25" i="22" s="1"/>
  <c r="H35" i="22"/>
  <c r="M35" i="22" s="1"/>
  <c r="H43" i="22"/>
  <c r="H70" i="22"/>
  <c r="M70" i="22" s="1"/>
  <c r="H17" i="22"/>
  <c r="H46" i="22"/>
  <c r="M26" i="22"/>
  <c r="O26" i="22" s="1"/>
  <c r="M37" i="22"/>
  <c r="M41" i="22"/>
  <c r="M15" i="22"/>
  <c r="M36" i="22"/>
  <c r="M16" i="22"/>
  <c r="M30" i="22"/>
  <c r="M38" i="22"/>
  <c r="M33" i="22"/>
  <c r="M69" i="22"/>
  <c r="M60" i="22"/>
  <c r="E11" i="2"/>
  <c r="M22" i="22" l="1"/>
  <c r="M27" i="22" s="1"/>
  <c r="M61" i="22"/>
  <c r="M72" i="22"/>
  <c r="O21" i="22"/>
  <c r="M17" i="22"/>
  <c r="N25" i="22"/>
  <c r="N26" i="22"/>
  <c r="O22" i="22"/>
  <c r="N22" i="22"/>
  <c r="G7" i="15"/>
  <c r="G6" i="15" s="1"/>
  <c r="F7" i="15"/>
  <c r="F6" i="15" s="1"/>
  <c r="E7" i="15"/>
  <c r="D7" i="15"/>
  <c r="C7" i="15"/>
  <c r="E6" i="7"/>
  <c r="F6" i="7"/>
  <c r="G6" i="7"/>
  <c r="C7" i="7"/>
  <c r="M43" i="22"/>
  <c r="E31" i="21"/>
  <c r="F31" i="21"/>
  <c r="G31" i="21"/>
  <c r="H31" i="21"/>
  <c r="I31" i="21"/>
  <c r="D31" i="21"/>
  <c r="N12" i="22"/>
  <c r="O12" i="22"/>
  <c r="N13" i="22"/>
  <c r="O13" i="22"/>
  <c r="N14" i="22"/>
  <c r="O14" i="22"/>
  <c r="N15" i="22"/>
  <c r="O15" i="22"/>
  <c r="N16" i="22"/>
  <c r="O16" i="22"/>
  <c r="N20" i="22"/>
  <c r="O20" i="22"/>
  <c r="N30" i="22"/>
  <c r="O30" i="22"/>
  <c r="N31" i="22"/>
  <c r="O31" i="22"/>
  <c r="N32" i="22"/>
  <c r="O32" i="22"/>
  <c r="N33" i="22"/>
  <c r="O33" i="22"/>
  <c r="N34" i="22"/>
  <c r="O34" i="22"/>
  <c r="N35" i="22"/>
  <c r="O35" i="22"/>
  <c r="N36" i="22"/>
  <c r="O36" i="22"/>
  <c r="N37" i="22"/>
  <c r="O37" i="22"/>
  <c r="N38" i="22"/>
  <c r="O38" i="22"/>
  <c r="N39" i="22"/>
  <c r="O39" i="22"/>
  <c r="N40" i="22"/>
  <c r="O40" i="22"/>
  <c r="N41" i="22"/>
  <c r="O41" i="22"/>
  <c r="N42" i="22"/>
  <c r="O42" i="22"/>
  <c r="N46" i="22"/>
  <c r="O46" i="22"/>
  <c r="N59" i="22"/>
  <c r="O59" i="22"/>
  <c r="N60" i="22"/>
  <c r="O60" i="22"/>
  <c r="N61" i="22"/>
  <c r="O61" i="22"/>
  <c r="N62" i="22"/>
  <c r="O62" i="22"/>
  <c r="N63" i="22"/>
  <c r="O63" i="22"/>
  <c r="N68" i="22"/>
  <c r="O68" i="22"/>
  <c r="N69" i="22"/>
  <c r="O69" i="22"/>
  <c r="N70" i="22"/>
  <c r="O70" i="22"/>
  <c r="N71" i="22"/>
  <c r="O71" i="22"/>
  <c r="N75" i="22"/>
  <c r="O75" i="22"/>
  <c r="O11" i="22"/>
  <c r="N11" i="22"/>
  <c r="I52" i="22"/>
  <c r="J52" i="22"/>
  <c r="K52" i="22"/>
  <c r="L52" i="22"/>
  <c r="I54" i="22"/>
  <c r="J54" i="22"/>
  <c r="K54" i="22"/>
  <c r="L54" i="22"/>
  <c r="I55" i="22"/>
  <c r="J55" i="22"/>
  <c r="K55" i="22"/>
  <c r="L55" i="22"/>
  <c r="I59" i="22"/>
  <c r="J59" i="22"/>
  <c r="K59" i="22"/>
  <c r="L59" i="22"/>
  <c r="I60" i="22"/>
  <c r="J60" i="22"/>
  <c r="K60" i="22"/>
  <c r="L60" i="22"/>
  <c r="I61" i="22"/>
  <c r="J61" i="22"/>
  <c r="K61" i="22"/>
  <c r="L61" i="22"/>
  <c r="I62" i="22"/>
  <c r="J62" i="22"/>
  <c r="K62" i="22"/>
  <c r="L62" i="22"/>
  <c r="I63" i="22"/>
  <c r="J63" i="22"/>
  <c r="K63" i="22"/>
  <c r="L63" i="22"/>
  <c r="I68" i="22"/>
  <c r="J68" i="22"/>
  <c r="K68" i="22"/>
  <c r="L68" i="22"/>
  <c r="I69" i="22"/>
  <c r="J69" i="22"/>
  <c r="K69" i="22"/>
  <c r="L69" i="22"/>
  <c r="I70" i="22"/>
  <c r="J70" i="22"/>
  <c r="K70" i="22"/>
  <c r="L70" i="22"/>
  <c r="I71" i="22"/>
  <c r="J71" i="22"/>
  <c r="K71" i="22"/>
  <c r="L71" i="22"/>
  <c r="I75" i="22"/>
  <c r="J75" i="22"/>
  <c r="K75" i="22"/>
  <c r="L75" i="22"/>
  <c r="F72" i="22"/>
  <c r="G72" i="22"/>
  <c r="I12" i="22"/>
  <c r="J12" i="22"/>
  <c r="K12" i="22"/>
  <c r="L12" i="22"/>
  <c r="I13" i="22"/>
  <c r="J13" i="22"/>
  <c r="K13" i="22"/>
  <c r="L13" i="22"/>
  <c r="I14" i="22"/>
  <c r="J14" i="22"/>
  <c r="K14" i="22"/>
  <c r="L14" i="22"/>
  <c r="I15" i="22"/>
  <c r="J15" i="22"/>
  <c r="K15" i="22"/>
  <c r="L15" i="22"/>
  <c r="I16" i="22"/>
  <c r="J16" i="22"/>
  <c r="K16" i="22"/>
  <c r="L16" i="22"/>
  <c r="I20" i="22"/>
  <c r="J20" i="22"/>
  <c r="K20" i="22"/>
  <c r="L20" i="22"/>
  <c r="I30" i="22"/>
  <c r="J30" i="22"/>
  <c r="K30" i="22"/>
  <c r="L30" i="22"/>
  <c r="I31" i="22"/>
  <c r="J31" i="22"/>
  <c r="K31" i="22"/>
  <c r="L31" i="22"/>
  <c r="I32" i="22"/>
  <c r="J32" i="22"/>
  <c r="K32" i="22"/>
  <c r="L32" i="22"/>
  <c r="I33" i="22"/>
  <c r="J33" i="22"/>
  <c r="K33" i="22"/>
  <c r="L33" i="22"/>
  <c r="I34" i="22"/>
  <c r="J34" i="22"/>
  <c r="K34" i="22"/>
  <c r="L34" i="22"/>
  <c r="I35" i="22"/>
  <c r="J35" i="22"/>
  <c r="K35" i="22"/>
  <c r="L35" i="22"/>
  <c r="I36" i="22"/>
  <c r="J36" i="22"/>
  <c r="K36" i="22"/>
  <c r="L36" i="22"/>
  <c r="I37" i="22"/>
  <c r="J37" i="22"/>
  <c r="K37" i="22"/>
  <c r="L37" i="22"/>
  <c r="I38" i="22"/>
  <c r="J38" i="22"/>
  <c r="K38" i="22"/>
  <c r="L38" i="22"/>
  <c r="I39" i="22"/>
  <c r="J39" i="22"/>
  <c r="K39" i="22"/>
  <c r="L39" i="22"/>
  <c r="I40" i="22"/>
  <c r="J40" i="22"/>
  <c r="K40" i="22"/>
  <c r="L40" i="22"/>
  <c r="I41" i="22"/>
  <c r="J41" i="22"/>
  <c r="K41" i="22"/>
  <c r="L41" i="22"/>
  <c r="I42" i="22"/>
  <c r="J42" i="22"/>
  <c r="K42" i="22"/>
  <c r="L42" i="22"/>
  <c r="I46" i="22"/>
  <c r="J46" i="22"/>
  <c r="K46" i="22"/>
  <c r="L46" i="22"/>
  <c r="L11" i="22"/>
  <c r="J11" i="22"/>
  <c r="K11" i="22"/>
  <c r="I11" i="22"/>
  <c r="G43" i="22"/>
  <c r="F17" i="22"/>
  <c r="E6" i="15" l="1"/>
  <c r="H10" i="2" s="1"/>
  <c r="I10" i="2" s="1"/>
  <c r="D6" i="15"/>
  <c r="F10" i="2" s="1"/>
  <c r="G10" i="2" s="1"/>
  <c r="D6" i="7"/>
  <c r="F9" i="2" s="1"/>
  <c r="C6" i="7"/>
  <c r="D9" i="2" s="1"/>
  <c r="C6" i="15"/>
  <c r="D10" i="2" s="1"/>
  <c r="E10" i="2" s="1"/>
  <c r="L10" i="2"/>
  <c r="M10" i="2" s="1"/>
  <c r="J10" i="2"/>
  <c r="K10" i="2" s="1"/>
  <c r="O43" i="22"/>
  <c r="O72" i="22"/>
  <c r="N17" i="22"/>
  <c r="N72" i="22"/>
  <c r="N43" i="22"/>
  <c r="O17" i="22"/>
  <c r="I72" i="22"/>
  <c r="L72" i="22"/>
  <c r="J72" i="22"/>
  <c r="K72" i="22"/>
  <c r="J43" i="22"/>
  <c r="J17" i="22"/>
  <c r="L17" i="22"/>
  <c r="I17" i="22"/>
  <c r="I43" i="22"/>
  <c r="K17" i="22"/>
  <c r="L43" i="22"/>
  <c r="K43" i="22"/>
  <c r="E47" i="22"/>
  <c r="F45" i="22"/>
  <c r="F47" i="22" s="1"/>
  <c r="E35" i="21"/>
  <c r="F35" i="21"/>
  <c r="G35" i="21"/>
  <c r="H35" i="21"/>
  <c r="I35" i="21"/>
  <c r="D35" i="21"/>
  <c r="E24" i="21"/>
  <c r="D24" i="21"/>
  <c r="F11" i="2"/>
  <c r="G11" i="2" s="1"/>
  <c r="H11" i="2"/>
  <c r="I11" i="2" s="1"/>
  <c r="J11" i="2"/>
  <c r="K11" i="2" s="1"/>
  <c r="L11" i="2"/>
  <c r="M11" i="2" s="1"/>
  <c r="H9" i="2"/>
  <c r="J9" i="2"/>
  <c r="L9" i="2"/>
  <c r="E87" i="22" l="1"/>
  <c r="E78" i="22"/>
  <c r="E80" i="22"/>
  <c r="E81" i="22"/>
  <c r="F81" i="22"/>
  <c r="F80" i="22"/>
  <c r="D40" i="21"/>
  <c r="D10" i="24"/>
  <c r="F13" i="2" s="1"/>
  <c r="F40" i="21"/>
  <c r="E40" i="21"/>
  <c r="C10" i="19"/>
  <c r="D12" i="2" s="1"/>
  <c r="F39" i="21"/>
  <c r="D39" i="21"/>
  <c r="E39" i="21"/>
  <c r="I24" i="21"/>
  <c r="H24" i="21"/>
  <c r="G24" i="21"/>
  <c r="E88" i="22" l="1"/>
  <c r="M64" i="22"/>
  <c r="M65" i="22" s="1"/>
  <c r="G65" i="22"/>
  <c r="E10" i="24"/>
  <c r="H13" i="2" s="1"/>
  <c r="F10" i="24"/>
  <c r="J13" i="2" s="1"/>
  <c r="G10" i="24"/>
  <c r="L13" i="2" s="1"/>
  <c r="E13" i="2"/>
  <c r="G9" i="2"/>
  <c r="E10" i="19"/>
  <c r="H12" i="2" s="1"/>
  <c r="D10" i="19"/>
  <c r="G40" i="21"/>
  <c r="G39" i="21"/>
  <c r="I40" i="21"/>
  <c r="I39" i="21"/>
  <c r="H39" i="21"/>
  <c r="H40" i="21"/>
  <c r="E12" i="2"/>
  <c r="I65" i="22" l="1"/>
  <c r="J65" i="22"/>
  <c r="O65" i="22"/>
  <c r="N65" i="22"/>
  <c r="K65" i="22"/>
  <c r="L65" i="22"/>
  <c r="H14" i="2"/>
  <c r="H15" i="2" s="1"/>
  <c r="I15" i="2" s="1"/>
  <c r="G13" i="2"/>
  <c r="F12" i="2"/>
  <c r="I13" i="2"/>
  <c r="I9" i="2"/>
  <c r="I12" i="2"/>
  <c r="K9" i="2"/>
  <c r="F10" i="19"/>
  <c r="D14" i="2"/>
  <c r="D15" i="2" s="1"/>
  <c r="E15" i="2" s="1"/>
  <c r="I14" i="2" l="1"/>
  <c r="H16" i="2"/>
  <c r="E14" i="2"/>
  <c r="D16" i="2"/>
  <c r="F53" i="22"/>
  <c r="K13" i="2"/>
  <c r="J12" i="2"/>
  <c r="K12" i="2" s="1"/>
  <c r="G12" i="2"/>
  <c r="F14" i="2"/>
  <c r="F15" i="2" s="1"/>
  <c r="G15" i="2" s="1"/>
  <c r="M9" i="2"/>
  <c r="G10" i="19"/>
  <c r="F85" i="22" l="1"/>
  <c r="I85" i="22" s="1"/>
  <c r="F56" i="22"/>
  <c r="F74" i="22" s="1"/>
  <c r="F76" i="22" s="1"/>
  <c r="G53" i="22"/>
  <c r="F16" i="2"/>
  <c r="G14" i="2"/>
  <c r="M13" i="2"/>
  <c r="L12" i="2"/>
  <c r="M12" i="2" s="1"/>
  <c r="J14" i="2"/>
  <c r="J15" i="2" s="1"/>
  <c r="K15" i="2" s="1"/>
  <c r="H52" i="22" l="1"/>
  <c r="M52" i="22" s="1"/>
  <c r="H53" i="22"/>
  <c r="G56" i="22"/>
  <c r="H56" i="22" s="1"/>
  <c r="J85" i="22"/>
  <c r="F86" i="22"/>
  <c r="J86" i="22" s="1"/>
  <c r="F87" i="22"/>
  <c r="F78" i="22"/>
  <c r="G85" i="22"/>
  <c r="G86" i="22" s="1"/>
  <c r="J16" i="2"/>
  <c r="K14" i="2"/>
  <c r="K53" i="22"/>
  <c r="J53" i="22"/>
  <c r="L53" i="22"/>
  <c r="I53" i="22"/>
  <c r="L14" i="2"/>
  <c r="L15" i="2" s="1"/>
  <c r="M15" i="2" s="1"/>
  <c r="E9" i="2"/>
  <c r="J56" i="22" l="1"/>
  <c r="I56" i="22"/>
  <c r="K56" i="22"/>
  <c r="L56" i="22"/>
  <c r="G74" i="22"/>
  <c r="J74" i="22" s="1"/>
  <c r="I86" i="22"/>
  <c r="F88" i="22"/>
  <c r="I87" i="22"/>
  <c r="J87" i="22"/>
  <c r="M53" i="22"/>
  <c r="N53" i="22" s="1"/>
  <c r="H85" i="22"/>
  <c r="H86" i="22" s="1"/>
  <c r="L85" i="22"/>
  <c r="K85" i="22"/>
  <c r="K86" i="22"/>
  <c r="L16" i="2"/>
  <c r="M14" i="2"/>
  <c r="M56" i="22" l="1"/>
  <c r="M74" i="22" s="1"/>
  <c r="G76" i="22"/>
  <c r="G87" i="22" s="1"/>
  <c r="K87" i="22" s="1"/>
  <c r="K74" i="22"/>
  <c r="I74" i="22"/>
  <c r="L74" i="22"/>
  <c r="O53" i="22"/>
  <c r="M85" i="22"/>
  <c r="O52" i="22"/>
  <c r="N52" i="22"/>
  <c r="N55" i="22"/>
  <c r="O55" i="22"/>
  <c r="O54" i="22"/>
  <c r="N54" i="22"/>
  <c r="L86" i="22"/>
  <c r="L87" i="22" s="1"/>
  <c r="H87" i="22"/>
  <c r="L76" i="22" l="1"/>
  <c r="J76" i="22"/>
  <c r="K76" i="22"/>
  <c r="I76" i="22"/>
  <c r="M86" i="22"/>
  <c r="N85" i="22"/>
  <c r="O85" i="22"/>
  <c r="M24" i="22"/>
  <c r="O24" i="22" s="1"/>
  <c r="N56" i="22"/>
  <c r="O56" i="22"/>
  <c r="M76" i="22"/>
  <c r="M87" i="22" s="1"/>
  <c r="O74" i="22"/>
  <c r="N74" i="22"/>
  <c r="J27" i="22"/>
  <c r="L27" i="22"/>
  <c r="G45" i="22"/>
  <c r="I27" i="22"/>
  <c r="K27" i="22"/>
  <c r="L24" i="22" l="1"/>
  <c r="K24" i="22"/>
  <c r="N24" i="22"/>
  <c r="I24" i="22"/>
  <c r="J24" i="22"/>
  <c r="N76" i="22"/>
  <c r="O76" i="22"/>
  <c r="I45" i="22"/>
  <c r="K45" i="22"/>
  <c r="L45" i="22"/>
  <c r="G47" i="22"/>
  <c r="J45" i="22"/>
  <c r="O87" i="22" l="1"/>
  <c r="N87" i="22"/>
  <c r="G80" i="22"/>
  <c r="K47" i="22"/>
  <c r="G81" i="22"/>
  <c r="L47" i="22"/>
  <c r="G78" i="22"/>
  <c r="H80" i="22"/>
  <c r="I47" i="22"/>
  <c r="J47" i="22"/>
  <c r="J81" i="22" l="1"/>
  <c r="I81" i="22"/>
  <c r="O86" i="22"/>
  <c r="N86" i="22"/>
  <c r="H88" i="22"/>
  <c r="H81" i="22"/>
  <c r="H78" i="22"/>
  <c r="J78" i="22"/>
  <c r="K78" i="22"/>
  <c r="I78" i="22"/>
  <c r="L78" i="22"/>
  <c r="G88" i="22"/>
  <c r="I80" i="22"/>
  <c r="L80" i="22"/>
  <c r="K80" i="22"/>
  <c r="J80" i="22"/>
  <c r="I88" i="22" l="1"/>
  <c r="J88" i="22"/>
  <c r="K88" i="22"/>
  <c r="L88" i="22"/>
  <c r="O27" i="22" l="1"/>
  <c r="N27" i="22"/>
  <c r="M45" i="22"/>
  <c r="M80" i="22" s="1"/>
  <c r="N45" i="22" l="1"/>
  <c r="O45" i="22"/>
  <c r="M47" i="22"/>
  <c r="M81" i="22" s="1"/>
  <c r="N80" i="22"/>
  <c r="O80" i="22"/>
  <c r="M88" i="22"/>
  <c r="N47" i="22" l="1"/>
  <c r="O47" i="22"/>
  <c r="M78" i="22"/>
  <c r="N23" i="22"/>
  <c r="O23" i="22"/>
  <c r="N88" i="22"/>
  <c r="O88" i="22"/>
  <c r="N78" i="22" l="1"/>
  <c r="O7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 Foulsham</author>
  </authors>
  <commentList>
    <comment ref="C35" authorId="0" shapeId="0" xr:uid="{C78247F7-5BEB-4D19-AC73-0F99C7E5189C}">
      <text>
        <r>
          <rPr>
            <b/>
            <sz val="9"/>
            <color indexed="81"/>
            <rFont val="Tahoma"/>
            <family val="2"/>
          </rPr>
          <t>SPQR :</t>
        </r>
        <r>
          <rPr>
            <sz val="9"/>
            <color indexed="81"/>
            <rFont val="Tahoma"/>
            <family val="2"/>
          </rPr>
          <t xml:space="preserve">
Le contrôle vérifie que les heures rémunérées sont bien équivalentes aux ETP intervenants , multipliés par 1820 (temps rémunéré légalement pour une personne à temps plein).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<sst xmlns="http://schemas.openxmlformats.org/spreadsheetml/2006/main" count="821" uniqueCount="673">
  <si>
    <t>Notice d'explication</t>
  </si>
  <si>
    <t>Présentation du SAD</t>
  </si>
  <si>
    <t>Informations sur la structure</t>
  </si>
  <si>
    <t>Activité</t>
  </si>
  <si>
    <t>Nom</t>
  </si>
  <si>
    <t>Statut juridique</t>
  </si>
  <si>
    <t>Adresse du siège social</t>
  </si>
  <si>
    <t>Commune</t>
  </si>
  <si>
    <t>Dont APA</t>
  </si>
  <si>
    <t>Code postal</t>
  </si>
  <si>
    <t>Dont PCH</t>
  </si>
  <si>
    <t>Dont Aide sociale</t>
  </si>
  <si>
    <t>Courriel</t>
  </si>
  <si>
    <t>Téléphone</t>
  </si>
  <si>
    <t xml:space="preserve">N° SIRET/SIREN </t>
  </si>
  <si>
    <t xml:space="preserve">N° FINESS : </t>
  </si>
  <si>
    <t>Taux d'heures non-facturables</t>
  </si>
  <si>
    <t>Taux administratif</t>
  </si>
  <si>
    <t>Identification du responsable légal de la structure</t>
  </si>
  <si>
    <t>Prénom</t>
  </si>
  <si>
    <t>Fonction</t>
  </si>
  <si>
    <t>Total</t>
  </si>
  <si>
    <t>Récapitulatif budget</t>
  </si>
  <si>
    <t xml:space="preserve">Description du projet </t>
  </si>
  <si>
    <t>Coût total du projet</t>
  </si>
  <si>
    <t>Description du projet</t>
  </si>
  <si>
    <t>Financement prévisionnel du SAAD</t>
  </si>
  <si>
    <t>Répartition</t>
  </si>
  <si>
    <t>€</t>
  </si>
  <si>
    <t>h</t>
  </si>
  <si>
    <t>Plafond du coût de l'action pris en charge</t>
  </si>
  <si>
    <t>Montant pris en charge CD, en cas de dépassement du plafond</t>
  </si>
  <si>
    <t>Nom du SAD</t>
  </si>
  <si>
    <t>Activité prévisionnelle (APA+PCH)</t>
  </si>
  <si>
    <t>Seules les cases grises claires sont à compléter</t>
  </si>
  <si>
    <r>
      <rPr>
        <b/>
        <sz val="10"/>
        <color theme="1"/>
        <rFont val="Frutiger LT 45 Light"/>
        <family val="2"/>
      </rPr>
      <t>Activité totale</t>
    </r>
    <r>
      <rPr>
        <sz val="10"/>
        <color theme="1"/>
        <rFont val="Frutiger LT 45 Light"/>
        <family val="2"/>
      </rPr>
      <t xml:space="preserve"> </t>
    </r>
    <r>
      <rPr>
        <i/>
        <sz val="8"/>
        <color theme="1"/>
        <rFont val="Frutiger LT 45 Light"/>
        <family val="2"/>
      </rPr>
      <t>(en h)</t>
    </r>
  </si>
  <si>
    <r>
      <t xml:space="preserve">2026 
</t>
    </r>
    <r>
      <rPr>
        <i/>
        <sz val="8"/>
        <rFont val="Frutiger LT 45 Light"/>
        <family val="2"/>
      </rPr>
      <t>prévisionnelle</t>
    </r>
  </si>
  <si>
    <r>
      <t xml:space="preserve">2027 
</t>
    </r>
    <r>
      <rPr>
        <i/>
        <sz val="8"/>
        <rFont val="Frutiger LT 45 Light"/>
        <family val="2"/>
      </rPr>
      <t>prévisionnelle</t>
    </r>
  </si>
  <si>
    <r>
      <t xml:space="preserve">2028 
</t>
    </r>
    <r>
      <rPr>
        <i/>
        <sz val="8"/>
        <rFont val="Frutiger LT 45 Light"/>
        <family val="2"/>
      </rPr>
      <t>prévisionnelle</t>
    </r>
  </si>
  <si>
    <t>Totalité des ETP du SAD</t>
  </si>
  <si>
    <t>Dont admnistratifs</t>
  </si>
  <si>
    <t>Dont intervenants</t>
  </si>
  <si>
    <t>RH</t>
  </si>
  <si>
    <t>Heures payées aux intervenants</t>
  </si>
  <si>
    <t>contrôle</t>
  </si>
  <si>
    <t>Ratios de gestion</t>
  </si>
  <si>
    <t>ACHATS</t>
  </si>
  <si>
    <t>SERVICES EXTERIEURS</t>
  </si>
  <si>
    <t xml:space="preserve">AUTRES SERVICES EXTERIEURS </t>
  </si>
  <si>
    <t>TOTAL GROUPE I</t>
  </si>
  <si>
    <t xml:space="preserve"> GROUPE II : DEPENSES AFFERENTES AU PERSONNEL</t>
  </si>
  <si>
    <t>TOTAL GROUPE II</t>
  </si>
  <si>
    <t xml:space="preserve"> GROUPE III : DEPENSES AFFERENTES A LA STRUCTURE </t>
  </si>
  <si>
    <t>Locations immobilières</t>
  </si>
  <si>
    <t>Charges locatives et de co-propriété</t>
  </si>
  <si>
    <t>Entretien et réparations sur biens immobiliers</t>
  </si>
  <si>
    <t>Entretien et réparations sur biens mobiliers</t>
  </si>
  <si>
    <t>Maintenance</t>
  </si>
  <si>
    <t>Primes d'assurances</t>
  </si>
  <si>
    <t>Divers</t>
  </si>
  <si>
    <t>AUTRES CHARGES DE GESTION COURANTE</t>
  </si>
  <si>
    <t>Pertes sur créances irrécouvrables</t>
  </si>
  <si>
    <t>Quote-parts de résultat sur opérations faites en commun (éts privés)</t>
  </si>
  <si>
    <t>CHARGES FINANCIERES</t>
  </si>
  <si>
    <t>CHARGES EXCEPTIONNELLES</t>
  </si>
  <si>
    <t>TOTAL GROUPE III</t>
  </si>
  <si>
    <t>TOTAL GENERAL (GROUPE I + GROUPE II 
+ GROUPE III)</t>
  </si>
  <si>
    <t>002</t>
  </si>
  <si>
    <t>Déficit de la section d'exploitation reporté</t>
  </si>
  <si>
    <t>TOTAL DEPENSES D'EXPLOITATION</t>
  </si>
  <si>
    <t>GROUPE I : DEPENSES AFFERENTES A L'EXPLOITATION COURANTE</t>
  </si>
  <si>
    <t>Dont déplacements, missions et réceptions</t>
  </si>
  <si>
    <t>%</t>
  </si>
  <si>
    <t>Evolutions</t>
  </si>
  <si>
    <t>Dont personnel extérieur à l'établissement</t>
  </si>
  <si>
    <t>Dont rémunérations d'intermédiaires et honoraires</t>
  </si>
  <si>
    <t>Dont rémunération du personnel non médical</t>
  </si>
  <si>
    <t>Dont charges de sécurité sociale et de prévoyance</t>
  </si>
  <si>
    <t>Dont achats stockés de matières premières et de fournitures</t>
  </si>
  <si>
    <t>Dont frais postaux et frais de télécommunications</t>
  </si>
  <si>
    <t>DOT. AUX AMORT., DEP., PROV. ET ENGAGEMENTS</t>
  </si>
  <si>
    <t>Budget 2025</t>
  </si>
  <si>
    <t>CHARGES</t>
  </si>
  <si>
    <t>GROUPE I : PRODUITS DE LA TARIFICATION</t>
  </si>
  <si>
    <t>GROUPE II : AUTRES PRODUITS RELATIFS A L'EXPLOITATION</t>
  </si>
  <si>
    <t xml:space="preserve">PRODUITS EXCEPTIONNELS </t>
  </si>
  <si>
    <t>AUTRES PRODUITS</t>
  </si>
  <si>
    <t>Excédent de la section d'exploitation reporté</t>
  </si>
  <si>
    <t>TOTAL RECETTES D'EXPLOITATION</t>
  </si>
  <si>
    <t>PRODUITS</t>
  </si>
  <si>
    <t xml:space="preserve">GROUPE III :  PRODUITS FINANCIERS ET PRODUITS NON ENCAISSABLES </t>
  </si>
  <si>
    <t>PRODUITS FINANCIERS</t>
  </si>
  <si>
    <t>78/79</t>
  </si>
  <si>
    <t>Dont produits à la charge du département</t>
  </si>
  <si>
    <t>Dont produits à la charge de l'usager</t>
  </si>
  <si>
    <t>Dont produits à la charge d'autres financeurs</t>
  </si>
  <si>
    <t>Dont produits sauf 7082</t>
  </si>
  <si>
    <t>Dont participations forfaitaires des usagers</t>
  </si>
  <si>
    <t>Dont subventions d'exploitation et participations</t>
  </si>
  <si>
    <t>Dont autres produits de gestion courante</t>
  </si>
  <si>
    <t>Dont remboursements sur rémunérations du personnel non médical</t>
  </si>
  <si>
    <t>Dont reprises sur amort., dép. et prov. (exploit)</t>
  </si>
  <si>
    <t>Recette horaire</t>
  </si>
  <si>
    <t>Résultat horaire</t>
  </si>
  <si>
    <t>RESULTAT</t>
  </si>
  <si>
    <r>
      <t>Dont autres 
M</t>
    </r>
    <r>
      <rPr>
        <sz val="8"/>
        <color theme="1"/>
        <rFont val="Frutiger LT 45 Light"/>
        <family val="2"/>
      </rPr>
      <t>utuelles, caisses, sans prise en charge, etc</t>
    </r>
  </si>
  <si>
    <t>BP24 - BP25</t>
  </si>
  <si>
    <t>APA en Gir1 ou 2</t>
  </si>
  <si>
    <t>Objectif 1: Accompagner des personnes dont le profil de prise en charge présente des spécificités</t>
  </si>
  <si>
    <t>Le SAD bénéficie d’une majoration pour chacune des heures réalisées auprès d’un bénéficiaire PCH dont la PEC est &gt;3h/j OU APA en Gir 1 ou 2</t>
  </si>
  <si>
    <t>Nombre d'heures prévisionnelles sur les publics ciblés</t>
  </si>
  <si>
    <t>Bénéficiaires PCH dont la PEC est &gt;3h/j</t>
  </si>
  <si>
    <t>Objectif 2 : Intervenir sur une amplitude horaire incluant les soirs, les week-ends et les jours fériés</t>
  </si>
  <si>
    <t>Le SAD bénéficie d’une majoration pour chacune des heures réalisées : Entre 22h et 6h et/ou un dimanche et/ou un jour férié</t>
  </si>
  <si>
    <t>Nombre d'heures prévisionnelles sur les jours et horaires ciblés</t>
  </si>
  <si>
    <t>Entre 22h et 6h</t>
  </si>
  <si>
    <t>Le dimanche</t>
  </si>
  <si>
    <t>Les jours fériés</t>
  </si>
  <si>
    <t>Objectif 3 : Contribuer à la couverture des besoins sur l’ensemble du territoire</t>
  </si>
  <si>
    <t>Le SAD bénéficie d’une majoration pour chacune des heures réalisées sur une commune ciblée (cf liste ci-dessous)</t>
  </si>
  <si>
    <t>Nombre d'heures prévisionnelles sur les communes ciblées</t>
  </si>
  <si>
    <t>CODGEO</t>
  </si>
  <si>
    <t>COMMUNE</t>
  </si>
  <si>
    <t>Taux de consommation enveloppe individuelle</t>
  </si>
  <si>
    <t>Objectif 1 - Prise en charges spécifiques</t>
  </si>
  <si>
    <t>Objectif 2 - Amplitude horaire</t>
  </si>
  <si>
    <t>Objectif 3 - Couverture territoriale</t>
  </si>
  <si>
    <t>Objectif 5a - Temps de coordination</t>
  </si>
  <si>
    <t>Total budget dédié par le SAAD</t>
  </si>
  <si>
    <t>Coût annuel</t>
  </si>
  <si>
    <r>
      <t xml:space="preserve">Justificatifs 
</t>
    </r>
    <r>
      <rPr>
        <i/>
        <sz val="10"/>
        <color theme="1"/>
        <rFont val="Frutiger LT 45 Light"/>
        <family val="2"/>
      </rPr>
      <t xml:space="preserve">Des propositions de justificatifs permettant le contrôle de l'effectivité des temps de coordination sont attendus. Ils seront débatus lors des négociations et feront ensuite, sur toute la vie du CPOM, l'objet d'un contrôle annuel par le CD. </t>
    </r>
  </si>
  <si>
    <r>
      <t xml:space="preserve">Indicateurs : 
</t>
    </r>
    <r>
      <rPr>
        <i/>
        <sz val="10"/>
        <color theme="1"/>
        <rFont val="Frutiger LT 45 Light"/>
        <family val="2"/>
      </rPr>
      <t xml:space="preserve">Des propositions d'indicateurs de réussite sont attendus afin de pouvoir mesurer le niveau de réalisation de l'action. 
Inscrivez ci-dessous, en colonne B, les indicateurs proposés, ainsi qu'en colonne C à G, le niveau attendu pour chaque année du CPOM. </t>
    </r>
  </si>
  <si>
    <t xml:space="preserve">Indicateur 1 : </t>
  </si>
  <si>
    <t xml:space="preserve">Indicateur 2 : </t>
  </si>
  <si>
    <t>Indicateur N : ajouter autant de ligne que nécessaire</t>
  </si>
  <si>
    <r>
      <t xml:space="preserve">Détail des coûts : 
</t>
    </r>
    <r>
      <rPr>
        <i/>
        <sz val="10"/>
        <color theme="1"/>
        <rFont val="Frutiger LT 45 Light"/>
        <family val="2"/>
      </rPr>
      <t>Detaillez, le plus précisement possible, les calculs nécessaires à l'obtention des coûts indiqués dans les cellules C26 à G26</t>
    </r>
  </si>
  <si>
    <r>
      <t xml:space="preserve">Détail des coûts : 
</t>
    </r>
    <r>
      <rPr>
        <i/>
        <sz val="10"/>
        <color theme="1"/>
        <rFont val="Frutiger LT 45 Light"/>
        <family val="2"/>
      </rPr>
      <t>Detaillez, le plus précisement possible, les calculs nécessaires à l'obtention des coûts indiqués dans les cellules C78 à G78</t>
    </r>
  </si>
  <si>
    <t>Objectif 5b - Projet QVT libre</t>
  </si>
  <si>
    <r>
      <t xml:space="preserve">Objectif 5 : Améliorer la qualité de vie au travail
</t>
    </r>
    <r>
      <rPr>
        <sz val="10"/>
        <rFont val="Frutiger LT 45 Light"/>
        <family val="2"/>
      </rPr>
      <t>Projet libre</t>
    </r>
  </si>
  <si>
    <t>Heures réalisées sur la commune</t>
  </si>
  <si>
    <t>Dont refacturation de personnel administratif</t>
  </si>
  <si>
    <t>Dont rémunération du personnel administratif</t>
  </si>
  <si>
    <t>621X</t>
  </si>
  <si>
    <t>641X</t>
  </si>
  <si>
    <t>645X</t>
  </si>
  <si>
    <t>Dont charges de sécurité sociale et de prévoyance du personnel administratif</t>
  </si>
  <si>
    <t>dont compensation d'avenant 43 ou CTI</t>
  </si>
  <si>
    <t>Dont dotation complémentaire qualité</t>
  </si>
  <si>
    <r>
      <rPr>
        <u/>
        <sz val="10"/>
        <color theme="1"/>
        <rFont val="Frutiger LT 45 Light"/>
        <family val="2"/>
      </rPr>
      <t xml:space="preserve">Consigne :
</t>
    </r>
    <r>
      <rPr>
        <sz val="10"/>
        <color rgb="FFFF0000"/>
        <rFont val="Frutiger LT 45 Light"/>
        <family val="2"/>
      </rPr>
      <t xml:space="preserve">1. Cet onglet est à remplir uniquement par les SAD habilités à recevoir des bénéficiaires de l'aide sociale. </t>
    </r>
    <r>
      <rPr>
        <sz val="10"/>
        <color theme="1"/>
        <rFont val="Frutiger LT 45 Light"/>
        <family val="2"/>
      </rPr>
      <t xml:space="preserve"> 
2. Le budget présenté doit couvrir un périmètre identique à celui de l'activité déclaré dans l'onglet de présentation du SAD, c’est-à-dire l'activité d'aide à domicile. Si le SAD pratique des activités annexes (télégestion, portage de repas, etc.) elles sont à exclure des charges et recettes présentées. 
3. Doivent bien être inclus les coûts liés à la mise en oeuvre des actions présentées dans le cadre de la candidature au CPOM.</t>
    </r>
  </si>
  <si>
    <t>Nom de l'action à compléter</t>
  </si>
  <si>
    <t>Description de l'action</t>
  </si>
  <si>
    <t>Action 5</t>
  </si>
  <si>
    <t>Achères-la-Forêt</t>
  </si>
  <si>
    <t>Amillis</t>
  </si>
  <si>
    <t>Amponville</t>
  </si>
  <si>
    <t>Andrezel</t>
  </si>
  <si>
    <t>Arville</t>
  </si>
  <si>
    <t>Aubepierre-Ozouer-le-Repos</t>
  </si>
  <si>
    <t>Aufferville</t>
  </si>
  <si>
    <t>Augers-en-Brie</t>
  </si>
  <si>
    <t>Aulnoy</t>
  </si>
  <si>
    <t>Baby</t>
  </si>
  <si>
    <t>Balloy</t>
  </si>
  <si>
    <t>Bannost-Villegagnon</t>
  </si>
  <si>
    <t>Barbey</t>
  </si>
  <si>
    <t>Barcy</t>
  </si>
  <si>
    <t>Bassevelle</t>
  </si>
  <si>
    <t>Beauchery-Saint-Martin</t>
  </si>
  <si>
    <t>Beaumont-du-Gâtinais</t>
  </si>
  <si>
    <t>Beauvoir</t>
  </si>
  <si>
    <t>Bernay-Vilbert</t>
  </si>
  <si>
    <t>Bezalles</t>
  </si>
  <si>
    <t>Blandy</t>
  </si>
  <si>
    <t>Blennes</t>
  </si>
  <si>
    <t>Boisdon</t>
  </si>
  <si>
    <t>Boissettes</t>
  </si>
  <si>
    <t>Boissy-aux-Cailles</t>
  </si>
  <si>
    <t>Boitron</t>
  </si>
  <si>
    <t>Bougligny</t>
  </si>
  <si>
    <t>Boulancourt</t>
  </si>
  <si>
    <t>Bransles</t>
  </si>
  <si>
    <t>Bréau</t>
  </si>
  <si>
    <t>La Brosse-Montceaux</t>
  </si>
  <si>
    <t>Burcy</t>
  </si>
  <si>
    <t>Bussières</t>
  </si>
  <si>
    <t>Buthiers</t>
  </si>
  <si>
    <t>Cerneux</t>
  </si>
  <si>
    <t>Cessoy-en-Montois</t>
  </si>
  <si>
    <t>Chailly-en-Brie</t>
  </si>
  <si>
    <t>Chaintreaux</t>
  </si>
  <si>
    <t>Chalautre-la-Grande</t>
  </si>
  <si>
    <t>Chalmaison</t>
  </si>
  <si>
    <t>Champcenest</t>
  </si>
  <si>
    <t>Champdeuil</t>
  </si>
  <si>
    <t>Champeaux</t>
  </si>
  <si>
    <t>La Chapelle-Iger</t>
  </si>
  <si>
    <t>La Chapelle-Saint-Sulpice</t>
  </si>
  <si>
    <t>Les Chapelles-Bourbon</t>
  </si>
  <si>
    <t>La Chapelle-Moutils</t>
  </si>
  <si>
    <t>Charmentray</t>
  </si>
  <si>
    <t>Chartronges</t>
  </si>
  <si>
    <t>Châteaubleau</t>
  </si>
  <si>
    <t>Châtenoy</t>
  </si>
  <si>
    <t>Châtillon-la-Borde</t>
  </si>
  <si>
    <t>Chenou</t>
  </si>
  <si>
    <t>Chevrainvilliers</t>
  </si>
  <si>
    <t>Chevru</t>
  </si>
  <si>
    <t>Chevry-en-Sereine</t>
  </si>
  <si>
    <t>Clos-Fontaine</t>
  </si>
  <si>
    <t>Cocherel</t>
  </si>
  <si>
    <t>Compans</t>
  </si>
  <si>
    <t>Coulombs-en-Valois</t>
  </si>
  <si>
    <t>Coulommes</t>
  </si>
  <si>
    <t>Courcelles-en-Bassée</t>
  </si>
  <si>
    <t>Courchamp</t>
  </si>
  <si>
    <t>77001</t>
  </si>
  <si>
    <t>77002</t>
  </si>
  <si>
    <t>77003</t>
  </si>
  <si>
    <t>77004</t>
  </si>
  <si>
    <t>77009</t>
  </si>
  <si>
    <t>77010</t>
  </si>
  <si>
    <t>77011</t>
  </si>
  <si>
    <t>77012</t>
  </si>
  <si>
    <t>77013</t>
  </si>
  <si>
    <t>77015</t>
  </si>
  <si>
    <t>77019</t>
  </si>
  <si>
    <t>77020</t>
  </si>
  <si>
    <t>77021</t>
  </si>
  <si>
    <t>77023</t>
  </si>
  <si>
    <t>77024</t>
  </si>
  <si>
    <t>77026</t>
  </si>
  <si>
    <t>77027</t>
  </si>
  <si>
    <t>77029</t>
  </si>
  <si>
    <t>77031</t>
  </si>
  <si>
    <t>77033</t>
  </si>
  <si>
    <t>77034</t>
  </si>
  <si>
    <t>77035</t>
  </si>
  <si>
    <t>77036</t>
  </si>
  <si>
    <t>77038</t>
  </si>
  <si>
    <t>77041</t>
  </si>
  <si>
    <t>77043</t>
  </si>
  <si>
    <t>77045</t>
  </si>
  <si>
    <t>77046</t>
  </si>
  <si>
    <t>77050</t>
  </si>
  <si>
    <t>77052</t>
  </si>
  <si>
    <t>77054</t>
  </si>
  <si>
    <t>77056</t>
  </si>
  <si>
    <t>77057</t>
  </si>
  <si>
    <t>77060</t>
  </si>
  <si>
    <t>77066</t>
  </si>
  <si>
    <t>77068</t>
  </si>
  <si>
    <t>77070</t>
  </si>
  <si>
    <t>77071</t>
  </si>
  <si>
    <t>77072</t>
  </si>
  <si>
    <t>77076</t>
  </si>
  <si>
    <t>77080</t>
  </si>
  <si>
    <t>77081</t>
  </si>
  <si>
    <t>77082</t>
  </si>
  <si>
    <t>77087</t>
  </si>
  <si>
    <t>77090</t>
  </si>
  <si>
    <t>77091</t>
  </si>
  <si>
    <t>77093</t>
  </si>
  <si>
    <t>77094</t>
  </si>
  <si>
    <t>77097</t>
  </si>
  <si>
    <t>77098</t>
  </si>
  <si>
    <t>77102</t>
  </si>
  <si>
    <t>77103</t>
  </si>
  <si>
    <t>77110</t>
  </si>
  <si>
    <t>77112</t>
  </si>
  <si>
    <t>77113</t>
  </si>
  <si>
    <t>77115</t>
  </si>
  <si>
    <t>77119</t>
  </si>
  <si>
    <t>77120</t>
  </si>
  <si>
    <t>77123</t>
  </si>
  <si>
    <t>77129</t>
  </si>
  <si>
    <t>77130</t>
  </si>
  <si>
    <t>77133</t>
  </si>
  <si>
    <t>77134</t>
  </si>
  <si>
    <t>Courquetaine</t>
  </si>
  <si>
    <t>Courtacon</t>
  </si>
  <si>
    <t>Courtomer</t>
  </si>
  <si>
    <t>Coutençon</t>
  </si>
  <si>
    <t>Crèvecœur-en-Brie</t>
  </si>
  <si>
    <t>La Croix-en-Brie</t>
  </si>
  <si>
    <t>Cuisy</t>
  </si>
  <si>
    <t>Dagny</t>
  </si>
  <si>
    <t>Dhuisy</t>
  </si>
  <si>
    <t>Diant</t>
  </si>
  <si>
    <t>Dormelles</t>
  </si>
  <si>
    <t>Doue</t>
  </si>
  <si>
    <t>Douy-la-Ramée</t>
  </si>
  <si>
    <t>Échouboulains</t>
  </si>
  <si>
    <t>Les Écrennes</t>
  </si>
  <si>
    <t>Égligny</t>
  </si>
  <si>
    <t>Esmans</t>
  </si>
  <si>
    <t>Étrépilly</t>
  </si>
  <si>
    <t>Everly</t>
  </si>
  <si>
    <t>Faÿ-lès-Nemours</t>
  </si>
  <si>
    <t>Féricy</t>
  </si>
  <si>
    <t>Flagy</t>
  </si>
  <si>
    <t>Fleury-en-Bière</t>
  </si>
  <si>
    <t>Fontaine-Fourches</t>
  </si>
  <si>
    <t>Fontains</t>
  </si>
  <si>
    <t>Forfry</t>
  </si>
  <si>
    <t>Forges</t>
  </si>
  <si>
    <t>Fouju</t>
  </si>
  <si>
    <t>Frétoy</t>
  </si>
  <si>
    <t>Fromont</t>
  </si>
  <si>
    <t>Garentreville</t>
  </si>
  <si>
    <t>La Genevraye</t>
  </si>
  <si>
    <t>Germigny-sous-Coulombs</t>
  </si>
  <si>
    <t>Gesvres-le-Chapitre</t>
  </si>
  <si>
    <t>Giremoutiers</t>
  </si>
  <si>
    <t>Gironville</t>
  </si>
  <si>
    <t>Grandpuits-Bailly-Carrois</t>
  </si>
  <si>
    <t>Gravon</t>
  </si>
  <si>
    <t>Grisy-sur-Seine</t>
  </si>
  <si>
    <t>Guercheville</t>
  </si>
  <si>
    <t>Gurcy-le-Châtel</t>
  </si>
  <si>
    <t>Hautefeuille</t>
  </si>
  <si>
    <t>La Haute-Maison</t>
  </si>
  <si>
    <t>Hermé</t>
  </si>
  <si>
    <t>Hondevilliers</t>
  </si>
  <si>
    <t>Ichy</t>
  </si>
  <si>
    <t>Iverny</t>
  </si>
  <si>
    <t>Jaignes</t>
  </si>
  <si>
    <t>Jaulnes</t>
  </si>
  <si>
    <t>Laval-en-Brie</t>
  </si>
  <si>
    <t>Léchelle</t>
  </si>
  <si>
    <t>Lescherolles</t>
  </si>
  <si>
    <t>Lesches</t>
  </si>
  <si>
    <t>Leudon-en-Brie</t>
  </si>
  <si>
    <t>Limoges-Fourches</t>
  </si>
  <si>
    <t>Lissy</t>
  </si>
  <si>
    <t>Lizines</t>
  </si>
  <si>
    <t>Lorrez-le-Bocage-Préaux</t>
  </si>
  <si>
    <t>Louan-Villegruis-Fontaine</t>
  </si>
  <si>
    <t>Luisetaines</t>
  </si>
  <si>
    <t>Lumigny-Nesles-Ormeaux</t>
  </si>
  <si>
    <t>La Madeleine-sur-Loing</t>
  </si>
  <si>
    <t>Maisoncelles-en-Gâtinais</t>
  </si>
  <si>
    <t>77136</t>
  </si>
  <si>
    <t>77137</t>
  </si>
  <si>
    <t>77138</t>
  </si>
  <si>
    <t>77140</t>
  </si>
  <si>
    <t>77144</t>
  </si>
  <si>
    <t>77147</t>
  </si>
  <si>
    <t>77150</t>
  </si>
  <si>
    <t>77151</t>
  </si>
  <si>
    <t>77157</t>
  </si>
  <si>
    <t>77158</t>
  </si>
  <si>
    <t>77161</t>
  </si>
  <si>
    <t>77162</t>
  </si>
  <si>
    <t>77163</t>
  </si>
  <si>
    <t>77164</t>
  </si>
  <si>
    <t>77165</t>
  </si>
  <si>
    <t>77167</t>
  </si>
  <si>
    <t>77172</t>
  </si>
  <si>
    <t>77173</t>
  </si>
  <si>
    <t>77174</t>
  </si>
  <si>
    <t>77178</t>
  </si>
  <si>
    <t>77179</t>
  </si>
  <si>
    <t>77184</t>
  </si>
  <si>
    <t>77185</t>
  </si>
  <si>
    <t>77187</t>
  </si>
  <si>
    <t>77190</t>
  </si>
  <si>
    <t>77193</t>
  </si>
  <si>
    <t>77194</t>
  </si>
  <si>
    <t>77195</t>
  </si>
  <si>
    <t>77197</t>
  </si>
  <si>
    <t>77198</t>
  </si>
  <si>
    <t>77200</t>
  </si>
  <si>
    <t>77202</t>
  </si>
  <si>
    <t>77204</t>
  </si>
  <si>
    <t>77205</t>
  </si>
  <si>
    <t>77206</t>
  </si>
  <si>
    <t>77207</t>
  </si>
  <si>
    <t>77211</t>
  </si>
  <si>
    <t>77212</t>
  </si>
  <si>
    <t>77218</t>
  </si>
  <si>
    <t>77220</t>
  </si>
  <si>
    <t>77223</t>
  </si>
  <si>
    <t>77224</t>
  </si>
  <si>
    <t>77225</t>
  </si>
  <si>
    <t>77227</t>
  </si>
  <si>
    <t>77228</t>
  </si>
  <si>
    <t>77230</t>
  </si>
  <si>
    <t>77233</t>
  </si>
  <si>
    <t>77235</t>
  </si>
  <si>
    <t>77236</t>
  </si>
  <si>
    <t>77245</t>
  </si>
  <si>
    <t>77246</t>
  </si>
  <si>
    <t>77247</t>
  </si>
  <si>
    <t>77248</t>
  </si>
  <si>
    <t>77250</t>
  </si>
  <si>
    <t>77252</t>
  </si>
  <si>
    <t>77253</t>
  </si>
  <si>
    <t>77256</t>
  </si>
  <si>
    <t>77261</t>
  </si>
  <si>
    <t>77262</t>
  </si>
  <si>
    <t>77263</t>
  </si>
  <si>
    <t>77264</t>
  </si>
  <si>
    <t>77267</t>
  </si>
  <si>
    <t>77271</t>
  </si>
  <si>
    <t>Maison-Rouge</t>
  </si>
  <si>
    <t>Marchémoret</t>
  </si>
  <si>
    <t>Marcilly</t>
  </si>
  <si>
    <t>Les Marêts</t>
  </si>
  <si>
    <t>Marolles-en-Brie</t>
  </si>
  <si>
    <t>Mauregard</t>
  </si>
  <si>
    <t>Meigneux</t>
  </si>
  <si>
    <t>Meilleray</t>
  </si>
  <si>
    <t>Melz-sur-Seine</t>
  </si>
  <si>
    <t>Méry-sur-Marne</t>
  </si>
  <si>
    <t>Mondreville</t>
  </si>
  <si>
    <t>Mons-en-Montois</t>
  </si>
  <si>
    <t>Montceaux-lès-Meaux</t>
  </si>
  <si>
    <t>Montceaux-lès-Provins</t>
  </si>
  <si>
    <t>Montdauphin</t>
  </si>
  <si>
    <t>Montenils</t>
  </si>
  <si>
    <t>Montereau-sur-le-Jard</t>
  </si>
  <si>
    <t>Montigny-le-Guesdier</t>
  </si>
  <si>
    <t>Montigny-Lencoup</t>
  </si>
  <si>
    <t>Montmachoux</t>
  </si>
  <si>
    <t>Montolivet</t>
  </si>
  <si>
    <t>Mortery</t>
  </si>
  <si>
    <t>Mouy-sur-Seine</t>
  </si>
  <si>
    <t>Nanteau-sur-Essonne</t>
  </si>
  <si>
    <t>Nanteau-sur-Lunain</t>
  </si>
  <si>
    <t>Nantouillet</t>
  </si>
  <si>
    <t>Noisy-Rudignon</t>
  </si>
  <si>
    <t>Noisy-sur-École</t>
  </si>
  <si>
    <t>Nonville</t>
  </si>
  <si>
    <t>Noyen-sur-Seine</t>
  </si>
  <si>
    <t>Obsonville</t>
  </si>
  <si>
    <t>Ocquerre</t>
  </si>
  <si>
    <t>Les Ormes-sur-Voulzie</t>
  </si>
  <si>
    <t>Ormesson</t>
  </si>
  <si>
    <t>Paley</t>
  </si>
  <si>
    <t>Paroy</t>
  </si>
  <si>
    <t>Passy-sur-Seine</t>
  </si>
  <si>
    <t>Pécy</t>
  </si>
  <si>
    <t>Pézarches</t>
  </si>
  <si>
    <t>Pierre-Levée</t>
  </si>
  <si>
    <t>Le Plessis-aux-Bois</t>
  </si>
  <si>
    <t>Le Plessis-Feu-Aussoux</t>
  </si>
  <si>
    <t>Le Plessis-l'Évêque</t>
  </si>
  <si>
    <t>Le Plessis-Placy</t>
  </si>
  <si>
    <t>Poligny</t>
  </si>
  <si>
    <t>Puisieux</t>
  </si>
  <si>
    <t>Quiers</t>
  </si>
  <si>
    <t>Réau</t>
  </si>
  <si>
    <t>Recloses</t>
  </si>
  <si>
    <t>Remauville</t>
  </si>
  <si>
    <t>Rumont</t>
  </si>
  <si>
    <t>Rupéreux</t>
  </si>
  <si>
    <t>Sablonnières</t>
  </si>
  <si>
    <t>Sainte-Aulde</t>
  </si>
  <si>
    <t>Saint-Barthélemy</t>
  </si>
  <si>
    <t>Saint-Cyr-sur-Morin</t>
  </si>
  <si>
    <t>Saint-Denis-lès-Rebais</t>
  </si>
  <si>
    <t>Saint-Germain-sur-École</t>
  </si>
  <si>
    <t>Saint-Hilliers</t>
  </si>
  <si>
    <t>Saint-Just-en-Brie</t>
  </si>
  <si>
    <t>Saint-Léger</t>
  </si>
  <si>
    <t>Saint-Mars-Vieux-Maisons</t>
  </si>
  <si>
    <t>Saint-Martin-des-Champs</t>
  </si>
  <si>
    <t>77272</t>
  </si>
  <si>
    <t>77273</t>
  </si>
  <si>
    <t>77274</t>
  </si>
  <si>
    <t>77275</t>
  </si>
  <si>
    <t>77278</t>
  </si>
  <si>
    <t>77282</t>
  </si>
  <si>
    <t>77286</t>
  </si>
  <si>
    <t>77287</t>
  </si>
  <si>
    <t>77289</t>
  </si>
  <si>
    <t>77290</t>
  </si>
  <si>
    <t>77297</t>
  </si>
  <si>
    <t>77298</t>
  </si>
  <si>
    <t>77300</t>
  </si>
  <si>
    <t>77301</t>
  </si>
  <si>
    <t>77303</t>
  </si>
  <si>
    <t>77304</t>
  </si>
  <si>
    <t>77306</t>
  </si>
  <si>
    <t>77310</t>
  </si>
  <si>
    <t>77311</t>
  </si>
  <si>
    <t>77313</t>
  </si>
  <si>
    <t>77314</t>
  </si>
  <si>
    <t>77319</t>
  </si>
  <si>
    <t>77325</t>
  </si>
  <si>
    <t>77328</t>
  </si>
  <si>
    <t>77329</t>
  </si>
  <si>
    <t>77332</t>
  </si>
  <si>
    <t>77338</t>
  </si>
  <si>
    <t>77339</t>
  </si>
  <si>
    <t>77340</t>
  </si>
  <si>
    <t>77341</t>
  </si>
  <si>
    <t>77342</t>
  </si>
  <si>
    <t>77343</t>
  </si>
  <si>
    <t>77347</t>
  </si>
  <si>
    <t>77348</t>
  </si>
  <si>
    <t>77353</t>
  </si>
  <si>
    <t>77355</t>
  </si>
  <si>
    <t>77356</t>
  </si>
  <si>
    <t>77357</t>
  </si>
  <si>
    <t>77360</t>
  </si>
  <si>
    <t>77361</t>
  </si>
  <si>
    <t>77364</t>
  </si>
  <si>
    <t>77365</t>
  </si>
  <si>
    <t>77366</t>
  </si>
  <si>
    <t>77367</t>
  </si>
  <si>
    <t>77370</t>
  </si>
  <si>
    <t>77380</t>
  </si>
  <si>
    <t>77381</t>
  </si>
  <si>
    <t>77384</t>
  </si>
  <si>
    <t>77386</t>
  </si>
  <si>
    <t>77387</t>
  </si>
  <si>
    <t>77395</t>
  </si>
  <si>
    <t>77396</t>
  </si>
  <si>
    <t>77398</t>
  </si>
  <si>
    <t>77401</t>
  </si>
  <si>
    <t>77402</t>
  </si>
  <si>
    <t>77405</t>
  </si>
  <si>
    <t>77406</t>
  </si>
  <si>
    <t>77412</t>
  </si>
  <si>
    <t>77414</t>
  </si>
  <si>
    <t>77416</t>
  </si>
  <si>
    <t>77417</t>
  </si>
  <si>
    <t>77421</t>
  </si>
  <si>
    <t>77423</t>
  </si>
  <si>
    <t>Saint-Martin-du-Boschet</t>
  </si>
  <si>
    <t>Saint-Martin-en-Bière</t>
  </si>
  <si>
    <t>Saint-Méry</t>
  </si>
  <si>
    <t>Saint-Mesmes</t>
  </si>
  <si>
    <t>Saint-Ouen-sur-Morin</t>
  </si>
  <si>
    <t>Saint-Rémy-la-Vanne</t>
  </si>
  <si>
    <t>Beautheil-Saints</t>
  </si>
  <si>
    <t>Saint-Sauveur-lès-Bray</t>
  </si>
  <si>
    <t>Saint-Sauveur-sur-École</t>
  </si>
  <si>
    <t>Saint-Siméon</t>
  </si>
  <si>
    <t>Sancy</t>
  </si>
  <si>
    <t>Sancy-lès-Provins</t>
  </si>
  <si>
    <t>Savins</t>
  </si>
  <si>
    <t>Sept-Sorts</t>
  </si>
  <si>
    <t>Signy-Signets</t>
  </si>
  <si>
    <t>Sigy</t>
  </si>
  <si>
    <t>Sognolles-en-Montois</t>
  </si>
  <si>
    <t>Tancrou</t>
  </si>
  <si>
    <t>Thénisy</t>
  </si>
  <si>
    <t>Thoury-Férottes</t>
  </si>
  <si>
    <t>Tigeaux</t>
  </si>
  <si>
    <t>La Tombe</t>
  </si>
  <si>
    <t>Tousson</t>
  </si>
  <si>
    <t>La Trétoire</t>
  </si>
  <si>
    <t>Treuzy-Levelay</t>
  </si>
  <si>
    <t>Trocy-en-Multien</t>
  </si>
  <si>
    <t>Vanvillé</t>
  </si>
  <si>
    <t>Vaucourtois</t>
  </si>
  <si>
    <t>Le Vaudoué</t>
  </si>
  <si>
    <t>Vaux-sur-Lunain</t>
  </si>
  <si>
    <t>Vendrest</t>
  </si>
  <si>
    <t>Verdelot</t>
  </si>
  <si>
    <t>Vernou-la-Celle-sur-Seine</t>
  </si>
  <si>
    <t>Vieux-Champagne</t>
  </si>
  <si>
    <t>Vignely</t>
  </si>
  <si>
    <t>Villebéon</t>
  </si>
  <si>
    <t>Villecerf</t>
  </si>
  <si>
    <t>Villemaréchal</t>
  </si>
  <si>
    <t>Villemer</t>
  </si>
  <si>
    <t>Villenauxe-la-Petite</t>
  </si>
  <si>
    <t>Villeneuve-les-Bordes</t>
  </si>
  <si>
    <t>Villiers-en-Bière</t>
  </si>
  <si>
    <t>Villiers-sur-Seine</t>
  </si>
  <si>
    <t>Villuis</t>
  </si>
  <si>
    <t>Vimpelles</t>
  </si>
  <si>
    <t>Vinantes</t>
  </si>
  <si>
    <t>Vincy-Manœuvre</t>
  </si>
  <si>
    <t>Voinsles</t>
  </si>
  <si>
    <t>Voulton</t>
  </si>
  <si>
    <t>Vulaines-lès-Provins</t>
  </si>
  <si>
    <t>77424</t>
  </si>
  <si>
    <t>77425</t>
  </si>
  <si>
    <t>77426</t>
  </si>
  <si>
    <t>77427</t>
  </si>
  <si>
    <t>77429</t>
  </si>
  <si>
    <t>77432</t>
  </si>
  <si>
    <t>77433</t>
  </si>
  <si>
    <t>77434</t>
  </si>
  <si>
    <t>77435</t>
  </si>
  <si>
    <t>77436</t>
  </si>
  <si>
    <t>77443</t>
  </si>
  <si>
    <t>77444</t>
  </si>
  <si>
    <t>77446</t>
  </si>
  <si>
    <t>77448</t>
  </si>
  <si>
    <t>77451</t>
  </si>
  <si>
    <t>77452</t>
  </si>
  <si>
    <t>77454</t>
  </si>
  <si>
    <t>77460</t>
  </si>
  <si>
    <t>77461</t>
  </si>
  <si>
    <t>77465</t>
  </si>
  <si>
    <t>77466</t>
  </si>
  <si>
    <t>77467</t>
  </si>
  <si>
    <t>77471</t>
  </si>
  <si>
    <t>77472</t>
  </si>
  <si>
    <t>77473</t>
  </si>
  <si>
    <t>77476</t>
  </si>
  <si>
    <t>77481</t>
  </si>
  <si>
    <t>77484</t>
  </si>
  <si>
    <t>77485</t>
  </si>
  <si>
    <t>77489</t>
  </si>
  <si>
    <t>77490</t>
  </si>
  <si>
    <t>77492</t>
  </si>
  <si>
    <t>77494</t>
  </si>
  <si>
    <t>77496</t>
  </si>
  <si>
    <t>77498</t>
  </si>
  <si>
    <t>77500</t>
  </si>
  <si>
    <t>77501</t>
  </si>
  <si>
    <t>77504</t>
  </si>
  <si>
    <t>77506</t>
  </si>
  <si>
    <t>77507</t>
  </si>
  <si>
    <t>77509</t>
  </si>
  <si>
    <t>77518</t>
  </si>
  <si>
    <t>77522</t>
  </si>
  <si>
    <t>77523</t>
  </si>
  <si>
    <t>77524</t>
  </si>
  <si>
    <t>77525</t>
  </si>
  <si>
    <t>77526</t>
  </si>
  <si>
    <t>77527</t>
  </si>
  <si>
    <t>77530</t>
  </si>
  <si>
    <t>77532</t>
  </si>
  <si>
    <t>Assujetissement à la TVA</t>
  </si>
  <si>
    <t>Coût de revient horaire brut</t>
  </si>
  <si>
    <t>Cout de revient horaire net (Charges -recettes G2&amp;G3)</t>
  </si>
  <si>
    <t>Tarif socle</t>
  </si>
  <si>
    <t>Convergence tarifiaire</t>
  </si>
  <si>
    <t>Tarif individuel</t>
  </si>
  <si>
    <t>Dotation complémentaire qualité</t>
  </si>
  <si>
    <t>Tarif global CD</t>
  </si>
  <si>
    <t>Ce document Excel constitue l'annexe 1 de l'Appel à candidatures du Département de Seine-et-Marne pour le financement d'une dotation qualité à destination des SAD. Elle permet d'analyser les propositions détaillées de chaque service. La non-transmission du document rend la candidature irrecevable.
Le SAD est invité à compléter les différents onglets, et transmettre cette annexe après avoir rempli les cases jaunes. 
L'onglet "BP 2026" est à compléter uniquement pour les SAD habilités à l'aide sociale (ou dits "tarifés"). Les autres SAD ne complètent pas ce tableau.
Le SAD a l'obligation de candidater sur les objectifs 1, 2, 3 et 5
Pour toute question, envoyez un mail à eliott.belle@spqr-conseil.fr.</t>
  </si>
  <si>
    <r>
      <t xml:space="preserve">CA 2024
</t>
    </r>
    <r>
      <rPr>
        <sz val="8"/>
        <color theme="1"/>
        <rFont val="Frutiger LT 45 Light"/>
        <family val="2"/>
      </rPr>
      <t>éxecutoire</t>
    </r>
  </si>
  <si>
    <r>
      <t xml:space="preserve">BP 2025
</t>
    </r>
    <r>
      <rPr>
        <sz val="8"/>
        <color theme="1"/>
        <rFont val="Frutiger LT 45 Light"/>
        <family val="2"/>
      </rPr>
      <t>éxecutoire</t>
    </r>
  </si>
  <si>
    <r>
      <t xml:space="preserve">BP 2026
</t>
    </r>
    <r>
      <rPr>
        <sz val="8"/>
        <color theme="1"/>
        <rFont val="Frutiger LT 45 Light"/>
        <family val="2"/>
      </rPr>
      <t>proposé</t>
    </r>
  </si>
  <si>
    <r>
      <t xml:space="preserve">BP 2026
</t>
    </r>
    <r>
      <rPr>
        <sz val="8"/>
        <color theme="1"/>
        <rFont val="Frutiger LT 45 Light"/>
        <family val="2"/>
      </rPr>
      <t>proposé
Activité CD</t>
    </r>
  </si>
  <si>
    <t>BP24 - BP26</t>
  </si>
  <si>
    <r>
      <t xml:space="preserve">BP 2026
</t>
    </r>
    <r>
      <rPr>
        <sz val="8"/>
        <color theme="1"/>
        <rFont val="Frutiger LT 45 Light"/>
        <family val="2"/>
      </rPr>
      <t>retenu</t>
    </r>
  </si>
  <si>
    <r>
      <t xml:space="preserve">Objectif 5 : Améliorer la qualité de vie au travail des intervenantes 
</t>
    </r>
    <r>
      <rPr>
        <sz val="12"/>
        <rFont val="Frutiger LT 45 Light"/>
        <family val="2"/>
      </rPr>
      <t>Temps de coordination</t>
    </r>
  </si>
  <si>
    <r>
      <t xml:space="preserve">Le SAD bénéficie d’un forfait permettant la valorisation des temps de coordination (tutorat, réunions de secteur, réunions administratives, réunion avec les partenaires, analyse de la pratique, etc.)
</t>
    </r>
    <r>
      <rPr>
        <sz val="10"/>
        <color rgb="FFFF0000"/>
        <rFont val="Frutiger LT 45 Light"/>
        <family val="2"/>
      </rPr>
      <t>Cet objectif est sujet à plafonnement : le budget financé ne peut excéder 15% de l'activité APA &amp; PCH x 3,38€</t>
    </r>
  </si>
  <si>
    <t>Indicateur 1 :</t>
  </si>
  <si>
    <t xml:space="preserve">Action 1 - Nom de l'action </t>
  </si>
  <si>
    <t>Nouvelle/Prééxistante</t>
  </si>
  <si>
    <t xml:space="preserve">Action 2 - Nom de l'action </t>
  </si>
  <si>
    <t xml:space="preserve">Action 3 - Nom de l'action </t>
  </si>
  <si>
    <t xml:space="preserve">Action 5 - Nom de l'action </t>
  </si>
  <si>
    <t xml:space="preserve">Action 4 - Nom de l'action </t>
  </si>
  <si>
    <t>Exemple SPQR</t>
  </si>
  <si>
    <r>
      <rPr>
        <sz val="9"/>
        <color rgb="FFFF0000"/>
        <rFont val="Frutiger LT 45 Light"/>
        <family val="2"/>
      </rPr>
      <t xml:space="preserve">Cette action est proposé à titre d'exemple, afin de vous permettre d'apprécier le remplissage souhaité du cadre. </t>
    </r>
    <r>
      <rPr>
        <sz val="9"/>
        <color theme="1"/>
        <rFont val="Frutiger LT 45 Light"/>
        <family val="2"/>
      </rPr>
      <t xml:space="preserve">
Mise en place de réunion de secteur, mensuelle, avec les intervenantes, par groupe de 5 intervenantes</t>
    </r>
  </si>
  <si>
    <r>
      <t xml:space="preserve">Détail des coûts : 
</t>
    </r>
    <r>
      <rPr>
        <i/>
        <sz val="10"/>
        <color theme="1"/>
        <rFont val="Frutiger LT 45 Light"/>
        <family val="2"/>
      </rPr>
      <t>Detaillez, le plus précisement possible, les calculs nécessaires à l'obtention des coûts indiqués dans les cellules C à G15</t>
    </r>
  </si>
  <si>
    <t xml:space="preserve">Le SAD SPQR emploie environ 20 ETP intervenantes, soit environ 28 intervenantes. En parallèle, il emploie 2 assistantes de secteur. 
Sont prévues des réunions de secteur mensuelles de 1h. Chacune réunissant 7 intervenantes et 1 AS. En parallèle, chaque AS passe 1h de préparation pour chaque réunion. 
Aussi, le détail des calculs sont les suivants : 12 mois * 4 réunions/mois * 7 intervenantes/réunion * (17€/h de coût horaire intervenante (brut chargé) + 3kms de trajet * 0,35€ d'IK) + 1 AS * 2 heures * 20€/h de coût horaire (brut chargé) + 5km de trajet * 0,35€.
Pour les années 2025 et suivante, un taux d'augmentation des rémunérations de 1,2% a été retenu. En parallèle, l'augmentation du nombre de salariés a été prise en compte : +2 intervenantes par an. </t>
  </si>
  <si>
    <r>
      <t xml:space="preserve">Indicateurs : 
</t>
    </r>
    <r>
      <rPr>
        <i/>
        <sz val="10"/>
        <color theme="1"/>
        <rFont val="Frutiger LT 45 Light"/>
        <family val="2"/>
      </rPr>
      <t xml:space="preserve">Des propositions d'indicateurs de réussite sont attendus afin de pouvoir mesurer le niveau de réalisation de l'action lors des contrôles. 
Inscrivez ci-dessous, en colonne B, les indicateurs proposés, ainsi qu'en colonne C à G, le niveau attendu pour chaque année du CPOM. </t>
    </r>
  </si>
  <si>
    <t>Indicateur 1 : Nombre d'heures de réunion réalisée</t>
  </si>
  <si>
    <t>Des fiches d'émargements, pour chaque réunion sont proposées. Eventuellement, des extractions des plannings pourront être produites à la demande</t>
  </si>
  <si>
    <t xml:space="preserve">Indicateur 3 : </t>
  </si>
  <si>
    <t>Action 1 - Réunion de secteur</t>
  </si>
  <si>
    <t>Prééxistante</t>
  </si>
  <si>
    <r>
      <t xml:space="preserve">Le SAD propose un projet de soutien à la qualité de vie des intervenantes, valorisant le surcoût lié et proposant également des indicateurs de suivi
</t>
    </r>
    <r>
      <rPr>
        <sz val="9"/>
        <color rgb="FFFF0000"/>
        <rFont val="Frutiger LT 45 Light"/>
        <family val="2"/>
      </rPr>
      <t>Cet objectif est sujet à plafonnement : le budget financé ne peut excéder 15% de l'activité APA &amp; PCH x 3,38€</t>
    </r>
  </si>
  <si>
    <t>Retenu CD</t>
  </si>
  <si>
    <r>
      <t xml:space="preserve">Action 1 - </t>
    </r>
    <r>
      <rPr>
        <b/>
        <i/>
        <sz val="14"/>
        <color theme="1"/>
        <rFont val="Frutiger LT 45 Light"/>
        <family val="2"/>
      </rPr>
      <t xml:space="preserve">Nom de l'action </t>
    </r>
  </si>
  <si>
    <t>2025 (6 mois)</t>
  </si>
  <si>
    <r>
      <t xml:space="preserve">2025 
</t>
    </r>
    <r>
      <rPr>
        <i/>
        <sz val="8"/>
        <rFont val="Frutiger LT 45 Light"/>
        <family val="2"/>
      </rPr>
      <t>prévisionnelle</t>
    </r>
    <r>
      <rPr>
        <b/>
        <sz val="10"/>
        <rFont val="Frutiger LT 45 Light"/>
        <family val="2"/>
      </rPr>
      <t xml:space="preserve"> (6 mois)</t>
    </r>
  </si>
  <si>
    <t>2025 
prévisionnelle (6 mois)</t>
  </si>
  <si>
    <r>
      <t xml:space="preserve">2024
</t>
    </r>
    <r>
      <rPr>
        <i/>
        <sz val="8"/>
        <rFont val="Frutiger LT 45 Light"/>
        <family val="2"/>
      </rPr>
      <t>réalisée</t>
    </r>
  </si>
  <si>
    <r>
      <t xml:space="preserve">2029 
</t>
    </r>
    <r>
      <rPr>
        <i/>
        <sz val="8"/>
        <rFont val="Frutiger LT 45 Light"/>
        <family val="2"/>
      </rPr>
      <t>prévisionnelle</t>
    </r>
  </si>
  <si>
    <t>BP26
Proposé vs retenu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</si>
</sst>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43" formatCode="_-* #,##0.00_-;\-* #,##0.00_-;_-* &quot;-&quot;??_-;_-@_-"/>
    <numFmt numFmtId="164" formatCode="#,##0.00\ &quot;€&quot;"/>
    <numFmt numFmtId="165" formatCode="_-* #,##0_-;\-* #,##0_-;_-* &quot;-&quot;??_-;_-@_-"/>
    <numFmt numFmtId="166" formatCode="#,##0\ &quot;€&quot;"/>
    <numFmt numFmtId="167" formatCode="_-* #,##0.0_-;\-* #,##0.0_-;_-* &quot;-&quot;??_-;_-@_-"/>
    <numFmt numFmtId="168" formatCode="0.0%"/>
  </numFmts>
  <fonts count="38" x14ac:knownFonts="1">
    <font>
      <sz val="10"/>
      <color theme="1"/>
      <name val="Frutiger LT 45 Light"/>
      <family val="2"/>
    </font>
    <font>
      <sz val="11"/>
      <color theme="1"/>
      <name val="Calibri"/>
      <family val="2"/>
      <scheme val="minor"/>
    </font>
    <font>
      <sz val="11"/>
      <color theme="1"/>
      <name val="Calibri"/>
      <family val="2"/>
      <scheme val="minor"/>
    </font>
    <font>
      <sz val="9"/>
      <color theme="1"/>
      <name val="Frutiger LT 45 Light"/>
      <family val="2"/>
    </font>
    <font>
      <b/>
      <sz val="9"/>
      <color theme="1"/>
      <name val="Frutiger LT 45 Light"/>
      <family val="2"/>
    </font>
    <font>
      <sz val="10"/>
      <color theme="1"/>
      <name val="Frutiger LT 45 Light"/>
      <family val="2"/>
    </font>
    <font>
      <b/>
      <sz val="10"/>
      <color theme="1"/>
      <name val="Frutiger LT 45 Light"/>
      <family val="2"/>
    </font>
    <font>
      <b/>
      <i/>
      <sz val="10"/>
      <color theme="1"/>
      <name val="Frutiger LT 45 Light"/>
      <family val="2"/>
    </font>
    <font>
      <b/>
      <sz val="9"/>
      <name val="Frutiger LT 45 Light"/>
      <family val="2"/>
    </font>
    <font>
      <i/>
      <sz val="9"/>
      <name val="Frutiger LT 45 Light"/>
      <family val="2"/>
    </font>
    <font>
      <sz val="9"/>
      <color indexed="81"/>
      <name val="Tahoma"/>
      <family val="2"/>
    </font>
    <font>
      <sz val="12"/>
      <name val="Calibri"/>
      <family val="2"/>
    </font>
    <font>
      <b/>
      <i/>
      <sz val="9"/>
      <name val="Frutiger LT 45 Light"/>
      <family val="2"/>
    </font>
    <font>
      <sz val="9"/>
      <name val="Frutiger LT 45 Light"/>
      <family val="2"/>
    </font>
    <font>
      <b/>
      <sz val="16"/>
      <name val="Frutiger LT 45 Light"/>
      <family val="2"/>
    </font>
    <font>
      <b/>
      <sz val="10"/>
      <name val="Frutiger LT 45 Light"/>
      <family val="2"/>
    </font>
    <font>
      <i/>
      <sz val="8"/>
      <color theme="1"/>
      <name val="Frutiger LT 45 Light"/>
      <family val="2"/>
    </font>
    <font>
      <i/>
      <sz val="8"/>
      <name val="Frutiger LT 45 Light"/>
      <family val="2"/>
    </font>
    <font>
      <i/>
      <sz val="8"/>
      <color rgb="FFFF0000"/>
      <name val="Frutiger LT 45 Light"/>
      <family val="2"/>
    </font>
    <font>
      <b/>
      <sz val="9"/>
      <color indexed="81"/>
      <name val="Tahoma"/>
      <family val="2"/>
    </font>
    <font>
      <b/>
      <sz val="11"/>
      <color theme="1"/>
      <name val="Frutiger LT 45 Light"/>
      <family val="2"/>
    </font>
    <font>
      <b/>
      <sz val="12"/>
      <color theme="1"/>
      <name val="Frutiger LT 45 Light"/>
      <family val="2"/>
    </font>
    <font>
      <b/>
      <sz val="14"/>
      <color theme="1"/>
      <name val="Frutiger LT 45 Light"/>
      <family val="2"/>
    </font>
    <font>
      <i/>
      <sz val="10"/>
      <color theme="1"/>
      <name val="Frutiger LT 45 Light"/>
      <family val="2"/>
    </font>
    <font>
      <sz val="8"/>
      <color theme="1"/>
      <name val="Frutiger LT 45 Light"/>
      <family val="2"/>
    </font>
    <font>
      <b/>
      <sz val="8"/>
      <color theme="1"/>
      <name val="Frutiger LT 45 Light"/>
      <family val="2"/>
    </font>
    <font>
      <sz val="10"/>
      <name val="Frutiger LT 45 Light"/>
      <family val="2"/>
    </font>
    <font>
      <sz val="9"/>
      <color rgb="FFFF0000"/>
      <name val="Frutiger LT 45 Light"/>
      <family val="2"/>
    </font>
    <font>
      <u/>
      <sz val="10"/>
      <color theme="1"/>
      <name val="Frutiger LT 45 Light"/>
      <family val="2"/>
    </font>
    <font>
      <sz val="10"/>
      <color rgb="FFFF0000"/>
      <name val="Frutiger LT 45 Light"/>
      <family val="2"/>
    </font>
    <font>
      <u/>
      <sz val="10"/>
      <color theme="10"/>
      <name val="Frutiger LT 45 Light"/>
      <family val="2"/>
    </font>
    <font>
      <b/>
      <sz val="10"/>
      <color theme="1"/>
      <name val="Frutiger LT 45 Light"/>
      <family val="2"/>
    </font>
    <font>
      <b/>
      <sz val="20"/>
      <name val="Frutiger LT 45 Light"/>
      <family val="2"/>
    </font>
    <font>
      <b/>
      <i/>
      <sz val="10"/>
      <color theme="0" tint="-0.499984740745262"/>
      <name val="Frutiger LT 45 Light"/>
      <family val="2"/>
    </font>
    <font>
      <b/>
      <sz val="12"/>
      <name val="Frutiger LT 45 Light"/>
      <family val="2"/>
    </font>
    <font>
      <sz val="12"/>
      <name val="Frutiger LT 45 Light"/>
      <family val="2"/>
    </font>
    <font>
      <b/>
      <i/>
      <sz val="14"/>
      <color theme="1"/>
      <name val="Frutiger LT 45 Light"/>
      <family val="2"/>
    </font>
    <font>
      <sz val="8"/>
      <name val="Frutiger LT 45 Light"/>
      <family val="2"/>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tint="0.59999389629810485"/>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theme="0" tint="-0.14996795556505021"/>
      </bottom>
      <diagonal/>
    </border>
    <border>
      <left style="dotted">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dotted">
        <color indexed="64"/>
      </right>
      <top style="thin">
        <color theme="0" tint="-0.14996795556505021"/>
      </top>
      <bottom style="thin">
        <color theme="0" tint="-0.14996795556505021"/>
      </bottom>
      <diagonal/>
    </border>
    <border>
      <left style="dotted">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dotted">
        <color indexed="64"/>
      </right>
      <top style="thin">
        <color theme="0" tint="-0.14996795556505021"/>
      </top>
      <bottom style="thin">
        <color indexed="64"/>
      </bottom>
      <diagonal/>
    </border>
    <border>
      <left style="dotted">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style="thin">
        <color theme="0" tint="-0.14996795556505021"/>
      </bottom>
      <diagonal/>
    </border>
    <border>
      <left/>
      <right style="thin">
        <color indexed="64"/>
      </right>
      <top style="thin">
        <color indexed="64"/>
      </top>
      <bottom style="thin">
        <color theme="0" tint="-0.24994659260841701"/>
      </bottom>
      <diagonal/>
    </border>
    <border>
      <left style="thin">
        <color auto="1"/>
      </left>
      <right style="thin">
        <color auto="1"/>
      </right>
      <top style="thin">
        <color theme="0" tint="-0.24994659260841701"/>
      </top>
      <bottom style="thin">
        <color auto="1"/>
      </bottom>
      <diagonal/>
    </border>
    <border>
      <left style="hair">
        <color theme="0" tint="-0.499984740745262"/>
      </left>
      <right/>
      <top/>
      <bottom/>
      <diagonal/>
    </border>
    <border>
      <left/>
      <right style="thin">
        <color theme="0" tint="-0.499984740745262"/>
      </right>
      <top/>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auto="1"/>
      </right>
      <top style="thin">
        <color auto="1"/>
      </top>
      <bottom style="thin">
        <color auto="1"/>
      </bottom>
      <diagonal/>
    </border>
    <border>
      <left style="thin">
        <color auto="1"/>
      </left>
      <right style="thin">
        <color theme="0" tint="-0.14996795556505021"/>
      </right>
      <top style="thin">
        <color auto="1"/>
      </top>
      <bottom/>
      <diagonal/>
    </border>
    <border>
      <left style="thin">
        <color theme="0" tint="-0.14996795556505021"/>
      </left>
      <right style="thin">
        <color auto="1"/>
      </right>
      <top style="thin">
        <color auto="1"/>
      </top>
      <bottom/>
      <diagonal/>
    </border>
    <border>
      <left style="thin">
        <color auto="1"/>
      </left>
      <right style="thin">
        <color theme="0" tint="-0.14996795556505021"/>
      </right>
      <top/>
      <bottom/>
      <diagonal/>
    </border>
    <border>
      <left style="thin">
        <color theme="0" tint="-0.14996795556505021"/>
      </left>
      <right style="thin">
        <color auto="1"/>
      </right>
      <top/>
      <bottom/>
      <diagonal/>
    </border>
    <border>
      <left style="thin">
        <color auto="1"/>
      </left>
      <right style="thin">
        <color theme="0" tint="-0.14996795556505021"/>
      </right>
      <top style="thin">
        <color theme="0" tint="-0.24994659260841701"/>
      </top>
      <bottom style="thin">
        <color auto="1"/>
      </bottom>
      <diagonal/>
    </border>
    <border>
      <left style="thin">
        <color theme="0" tint="-0.14996795556505021"/>
      </left>
      <right style="thin">
        <color auto="1"/>
      </right>
      <top style="thin">
        <color theme="0" tint="-0.24994659260841701"/>
      </top>
      <bottom style="thin">
        <color auto="1"/>
      </bottom>
      <diagonal/>
    </border>
    <border>
      <left style="thin">
        <color auto="1"/>
      </left>
      <right style="thin">
        <color theme="0" tint="-0.14996795556505021"/>
      </right>
      <top style="thin">
        <color auto="1"/>
      </top>
      <bottom style="thin">
        <color theme="0" tint="-4.9989318521683403E-2"/>
      </bottom>
      <diagonal/>
    </border>
    <border>
      <left style="thin">
        <color theme="0" tint="-0.14996795556505021"/>
      </left>
      <right style="thin">
        <color auto="1"/>
      </right>
      <top style="thin">
        <color auto="1"/>
      </top>
      <bottom style="thin">
        <color theme="0" tint="-4.9989318521683403E-2"/>
      </bottom>
      <diagonal/>
    </border>
    <border>
      <left style="hair">
        <color theme="0" tint="-0.499984740745262"/>
      </left>
      <right/>
      <top style="thin">
        <color theme="0" tint="-4.9989318521683403E-2"/>
      </top>
      <bottom style="thin">
        <color theme="0" tint="-4.9989318521683403E-2"/>
      </bottom>
      <diagonal/>
    </border>
    <border>
      <left style="thin">
        <color auto="1"/>
      </left>
      <right style="thin">
        <color theme="0" tint="-0.14996795556505021"/>
      </right>
      <top style="thin">
        <color theme="0" tint="-4.9989318521683403E-2"/>
      </top>
      <bottom style="thin">
        <color theme="0" tint="-4.9989318521683403E-2"/>
      </bottom>
      <diagonal/>
    </border>
    <border>
      <left style="thin">
        <color theme="0" tint="-0.14996795556505021"/>
      </left>
      <right style="thin">
        <color auto="1"/>
      </right>
      <top style="thin">
        <color theme="0" tint="-4.9989318521683403E-2"/>
      </top>
      <bottom style="thin">
        <color theme="0" tint="-4.9989318521683403E-2"/>
      </bottom>
      <diagonal/>
    </border>
    <border>
      <left style="hair">
        <color theme="0" tint="-0.499984740745262"/>
      </left>
      <right/>
      <top style="thin">
        <color theme="0" tint="-4.9989318521683403E-2"/>
      </top>
      <bottom/>
      <diagonal/>
    </border>
    <border>
      <left style="thin">
        <color auto="1"/>
      </left>
      <right style="thin">
        <color theme="0" tint="-0.14996795556505021"/>
      </right>
      <top style="thin">
        <color theme="0" tint="-4.9989318521683403E-2"/>
      </top>
      <bottom/>
      <diagonal/>
    </border>
    <border>
      <left style="thin">
        <color theme="0" tint="-0.14996795556505021"/>
      </left>
      <right style="thin">
        <color auto="1"/>
      </right>
      <top style="thin">
        <color theme="0" tint="-4.9989318521683403E-2"/>
      </top>
      <bottom/>
      <diagonal/>
    </border>
    <border>
      <left style="hair">
        <color theme="0" tint="-0.499984740745262"/>
      </left>
      <right/>
      <top/>
      <bottom style="thin">
        <color theme="0" tint="-4.9989318521683403E-2"/>
      </bottom>
      <diagonal/>
    </border>
    <border>
      <left style="thin">
        <color auto="1"/>
      </left>
      <right style="thin">
        <color theme="0" tint="-0.14996795556505021"/>
      </right>
      <top/>
      <bottom style="thin">
        <color theme="0" tint="-4.9989318521683403E-2"/>
      </bottom>
      <diagonal/>
    </border>
    <border>
      <left style="thin">
        <color theme="0" tint="-0.14996795556505021"/>
      </left>
      <right style="thin">
        <color auto="1"/>
      </right>
      <top/>
      <bottom style="thin">
        <color theme="0" tint="-4.9989318521683403E-2"/>
      </bottom>
      <diagonal/>
    </border>
    <border>
      <left style="hair">
        <color theme="0" tint="-0.499984740745262"/>
      </left>
      <right/>
      <top style="thin">
        <color theme="0" tint="-0.14996795556505021"/>
      </top>
      <bottom style="thin">
        <color theme="0" tint="-4.9989318521683403E-2"/>
      </bottom>
      <diagonal/>
    </border>
    <border>
      <left style="thin">
        <color auto="1"/>
      </left>
      <right style="thin">
        <color theme="0" tint="-0.14996795556505021"/>
      </right>
      <top style="thin">
        <color theme="0" tint="-0.14996795556505021"/>
      </top>
      <bottom style="thin">
        <color theme="0" tint="-4.9989318521683403E-2"/>
      </bottom>
      <diagonal/>
    </border>
    <border>
      <left style="thin">
        <color theme="0" tint="-0.14996795556505021"/>
      </left>
      <right style="thin">
        <color auto="1"/>
      </right>
      <top style="thin">
        <color theme="0" tint="-0.14996795556505021"/>
      </top>
      <bottom style="thin">
        <color theme="0" tint="-4.9989318521683403E-2"/>
      </bottom>
      <diagonal/>
    </border>
    <border>
      <left/>
      <right style="thin">
        <color theme="0" tint="-0.14996795556505021"/>
      </right>
      <top style="thin">
        <color auto="1"/>
      </top>
      <bottom style="thin">
        <color auto="1"/>
      </bottom>
      <diagonal/>
    </border>
    <border>
      <left/>
      <right style="thin">
        <color theme="0" tint="-0.14996795556505021"/>
      </right>
      <top style="thin">
        <color auto="1"/>
      </top>
      <bottom/>
      <diagonal/>
    </border>
    <border>
      <left/>
      <right style="thin">
        <color theme="0" tint="-0.14996795556505021"/>
      </right>
      <top/>
      <bottom/>
      <diagonal/>
    </border>
    <border>
      <left style="thin">
        <color indexed="64"/>
      </left>
      <right style="hair">
        <color theme="0" tint="-0.499984740745262"/>
      </right>
      <top style="thin">
        <color indexed="64"/>
      </top>
      <bottom/>
      <diagonal/>
    </border>
    <border>
      <left style="thin">
        <color indexed="64"/>
      </left>
      <right style="hair">
        <color theme="0" tint="-0.499984740745262"/>
      </right>
      <top/>
      <bottom/>
      <diagonal/>
    </border>
    <border>
      <left style="thin">
        <color indexed="64"/>
      </left>
      <right style="hair">
        <color theme="0" tint="-0.499984740745262"/>
      </right>
      <top/>
      <bottom style="thin">
        <color indexed="64"/>
      </bottom>
      <diagonal/>
    </border>
    <border>
      <left style="hair">
        <color theme="0" tint="-0.499984740745262"/>
      </left>
      <right/>
      <top style="thin">
        <color indexed="64"/>
      </top>
      <bottom style="thin">
        <color indexed="64"/>
      </bottom>
      <diagonal/>
    </border>
    <border>
      <left style="thin">
        <color indexed="64"/>
      </left>
      <right/>
      <top style="thin">
        <color indexed="64"/>
      </top>
      <bottom style="thin">
        <color theme="0" tint="-4.9989318521683403E-2"/>
      </bottom>
      <diagonal/>
    </border>
    <border>
      <left style="hair">
        <color theme="0" tint="-0.499984740745262"/>
      </left>
      <right/>
      <top style="thin">
        <color indexed="64"/>
      </top>
      <bottom style="thin">
        <color theme="0" tint="-4.9989318521683403E-2"/>
      </bottom>
      <diagonal/>
    </border>
    <border>
      <left style="thin">
        <color indexed="64"/>
      </left>
      <right/>
      <top style="thin">
        <color theme="0" tint="-4.9989318521683403E-2"/>
      </top>
      <bottom style="thin">
        <color theme="0" tint="-4.9989318521683403E-2"/>
      </bottom>
      <diagonal/>
    </border>
    <border>
      <left style="thin">
        <color indexed="64"/>
      </left>
      <right/>
      <top style="thin">
        <color theme="0" tint="-4.9989318521683403E-2"/>
      </top>
      <bottom/>
      <diagonal/>
    </border>
    <border>
      <left style="thin">
        <color indexed="64"/>
      </left>
      <right/>
      <top style="thin">
        <color theme="0" tint="-0.14996795556505021"/>
      </top>
      <bottom style="thin">
        <color theme="0" tint="-4.9989318521683403E-2"/>
      </bottom>
      <diagonal/>
    </border>
    <border>
      <left style="thin">
        <color indexed="64"/>
      </left>
      <right/>
      <top style="thin">
        <color theme="0" tint="-0.24994659260841701"/>
      </top>
      <bottom style="thin">
        <color indexed="64"/>
      </bottom>
      <diagonal/>
    </border>
    <border>
      <left style="hair">
        <color theme="0" tint="-0.499984740745262"/>
      </left>
      <right/>
      <top style="thin">
        <color theme="0" tint="-0.24994659260841701"/>
      </top>
      <bottom style="thin">
        <color indexed="64"/>
      </bottom>
      <diagonal/>
    </border>
    <border>
      <left style="thin">
        <color indexed="64"/>
      </left>
      <right/>
      <top/>
      <bottom style="thin">
        <color theme="0" tint="-4.9989318521683403E-2"/>
      </bottom>
      <diagonal/>
    </border>
    <border>
      <left style="thin">
        <color indexed="64"/>
      </left>
      <right style="hair">
        <color theme="0" tint="-0.499984740745262"/>
      </right>
      <top style="thin">
        <color indexed="64"/>
      </top>
      <bottom style="thin">
        <color theme="0" tint="-4.9989318521683403E-2"/>
      </bottom>
      <diagonal/>
    </border>
    <border>
      <left style="thin">
        <color indexed="64"/>
      </left>
      <right style="hair">
        <color theme="0" tint="-0.499984740745262"/>
      </right>
      <top style="thin">
        <color theme="0" tint="-4.9989318521683403E-2"/>
      </top>
      <bottom/>
      <diagonal/>
    </border>
    <border>
      <left style="thin">
        <color indexed="64"/>
      </left>
      <right style="hair">
        <color theme="0" tint="-0.499984740745262"/>
      </right>
      <top style="thin">
        <color theme="0" tint="-0.14996795556505021"/>
      </top>
      <bottom style="thin">
        <color theme="0" tint="-4.9989318521683403E-2"/>
      </bottom>
      <diagonal/>
    </border>
    <border>
      <left style="thin">
        <color indexed="64"/>
      </left>
      <right style="hair">
        <color theme="0" tint="-0.499984740745262"/>
      </right>
      <top style="thin">
        <color theme="0" tint="-4.9989318521683403E-2"/>
      </top>
      <bottom style="thin">
        <color theme="0" tint="-4.9989318521683403E-2"/>
      </bottom>
      <diagonal/>
    </border>
    <border>
      <left style="thin">
        <color indexed="64"/>
      </left>
      <right style="hair">
        <color theme="0" tint="-0.499984740745262"/>
      </right>
      <top style="thin">
        <color theme="0" tint="-0.24994659260841701"/>
      </top>
      <bottom style="thin">
        <color indexed="64"/>
      </bottom>
      <diagonal/>
    </border>
    <border>
      <left style="thin">
        <color indexed="64"/>
      </left>
      <right style="hair">
        <color theme="0" tint="-0.499984740745262"/>
      </right>
      <top style="thin">
        <color indexed="64"/>
      </top>
      <bottom style="thin">
        <color indexed="64"/>
      </bottom>
      <diagonal/>
    </border>
    <border>
      <left style="thin">
        <color indexed="64"/>
      </left>
      <right style="hair">
        <color theme="0" tint="-0.499984740745262"/>
      </right>
      <top/>
      <bottom style="thin">
        <color theme="0" tint="-4.9989318521683403E-2"/>
      </bottom>
      <diagonal/>
    </border>
    <border>
      <left style="thin">
        <color indexed="64"/>
      </left>
      <right/>
      <top style="thin">
        <color theme="0" tint="-0.14996795556505021"/>
      </top>
      <bottom style="thin">
        <color theme="0" tint="-0.14996795556505021"/>
      </bottom>
      <diagonal/>
    </border>
    <border>
      <left style="thin">
        <color indexed="64"/>
      </left>
      <right style="hair">
        <color theme="0" tint="-0.499984740745262"/>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theme="0" tint="-0.14996795556505021"/>
      </left>
      <right/>
      <top style="thin">
        <color auto="1"/>
      </top>
      <bottom style="thin">
        <color auto="1"/>
      </bottom>
      <diagonal/>
    </border>
    <border>
      <left style="thin">
        <color theme="0" tint="-0.14996795556505021"/>
      </left>
      <right/>
      <top style="thin">
        <color auto="1"/>
      </top>
      <bottom/>
      <diagonal/>
    </border>
    <border>
      <left style="thin">
        <color theme="0" tint="-0.14996795556505021"/>
      </left>
      <right/>
      <top/>
      <bottom/>
      <diagonal/>
    </border>
    <border>
      <left style="thin">
        <color rgb="FF00B050"/>
      </left>
      <right style="thin">
        <color rgb="FF00B050"/>
      </right>
      <top style="thin">
        <color indexed="64"/>
      </top>
      <bottom style="thin">
        <color indexed="64"/>
      </bottom>
      <diagonal/>
    </border>
    <border>
      <left style="thin">
        <color rgb="FF00B050"/>
      </left>
      <right style="thin">
        <color rgb="FF00B050"/>
      </right>
      <top/>
      <bottom/>
      <diagonal/>
    </border>
    <border>
      <left style="thin">
        <color rgb="FF00B050"/>
      </left>
      <right style="thin">
        <color rgb="FF00B050"/>
      </right>
      <top/>
      <bottom style="thin">
        <color indexed="64"/>
      </bottom>
      <diagonal/>
    </border>
    <border>
      <left style="thin">
        <color theme="0" tint="-0.14996795556505021"/>
      </left>
      <right/>
      <top/>
      <bottom style="thin">
        <color theme="0" tint="-4.9989318521683403E-2"/>
      </bottom>
      <diagonal/>
    </border>
    <border>
      <left style="thin">
        <color theme="0" tint="-0.14996795556505021"/>
      </left>
      <right/>
      <top style="thin">
        <color theme="0" tint="-4.9989318521683403E-2"/>
      </top>
      <bottom/>
      <diagonal/>
    </border>
    <border>
      <left style="thin">
        <color theme="0" tint="-0.14996795556505021"/>
      </left>
      <right/>
      <top style="thin">
        <color theme="0" tint="-0.14996795556505021"/>
      </top>
      <bottom style="thin">
        <color theme="0" tint="-4.9989318521683403E-2"/>
      </bottom>
      <diagonal/>
    </border>
    <border>
      <left style="thin">
        <color theme="0" tint="-0.14996795556505021"/>
      </left>
      <right/>
      <top style="thin">
        <color theme="0" tint="-4.9989318521683403E-2"/>
      </top>
      <bottom style="thin">
        <color theme="0" tint="-4.9989318521683403E-2"/>
      </bottom>
      <diagonal/>
    </border>
    <border>
      <left style="thin">
        <color theme="0" tint="-0.14996795556505021"/>
      </left>
      <right/>
      <top style="thin">
        <color theme="0" tint="-0.24994659260841701"/>
      </top>
      <bottom style="thin">
        <color auto="1"/>
      </bottom>
      <diagonal/>
    </border>
    <border>
      <left style="thin">
        <color theme="0" tint="-0.14996795556505021"/>
      </left>
      <right/>
      <top style="thin">
        <color auto="1"/>
      </top>
      <bottom style="thin">
        <color theme="0" tint="-4.9989318521683403E-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style="thin">
        <color theme="0" tint="-4.9989318521683403E-2"/>
      </bottom>
      <diagonal/>
    </border>
    <border>
      <left/>
      <right style="thin">
        <color theme="0" tint="-0.14996795556505021"/>
      </right>
      <top style="thin">
        <color theme="0" tint="-4.9989318521683403E-2"/>
      </top>
      <bottom/>
      <diagonal/>
    </border>
    <border>
      <left/>
      <right style="thin">
        <color theme="0" tint="-0.14996795556505021"/>
      </right>
      <top style="thin">
        <color theme="0" tint="-0.14996795556505021"/>
      </top>
      <bottom style="thin">
        <color theme="0" tint="-4.9989318521683403E-2"/>
      </bottom>
      <diagonal/>
    </border>
    <border>
      <left/>
      <right style="thin">
        <color theme="0" tint="-0.14996795556505021"/>
      </right>
      <top style="thin">
        <color theme="0" tint="-4.9989318521683403E-2"/>
      </top>
      <bottom style="thin">
        <color theme="0" tint="-4.9989318521683403E-2"/>
      </bottom>
      <diagonal/>
    </border>
    <border>
      <left/>
      <right style="thin">
        <color theme="0" tint="-0.14996795556505021"/>
      </right>
      <top style="thin">
        <color theme="0" tint="-0.24994659260841701"/>
      </top>
      <bottom style="thin">
        <color auto="1"/>
      </bottom>
      <diagonal/>
    </border>
    <border>
      <left/>
      <right style="thin">
        <color theme="0" tint="-0.14996795556505021"/>
      </right>
      <top style="thin">
        <color auto="1"/>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theme="0" tint="-4.9989318521683403E-2"/>
      </bottom>
      <diagonal/>
    </border>
    <border>
      <left style="thin">
        <color rgb="FF00B050"/>
      </left>
      <right style="thin">
        <color rgb="FF00B050"/>
      </right>
      <top style="thin">
        <color theme="0" tint="-4.9989318521683403E-2"/>
      </top>
      <bottom/>
      <diagonal/>
    </border>
    <border>
      <left style="thin">
        <color rgb="FF00B050"/>
      </left>
      <right style="thin">
        <color rgb="FF00B050"/>
      </right>
      <top style="thin">
        <color theme="0" tint="-0.14996795556505021"/>
      </top>
      <bottom style="thin">
        <color theme="0" tint="-4.9989318521683403E-2"/>
      </bottom>
      <diagonal/>
    </border>
    <border>
      <left style="thin">
        <color rgb="FF00B050"/>
      </left>
      <right style="thin">
        <color rgb="FF00B050"/>
      </right>
      <top style="thin">
        <color theme="0" tint="-4.9989318521683403E-2"/>
      </top>
      <bottom style="thin">
        <color theme="0" tint="-4.9989318521683403E-2"/>
      </bottom>
      <diagonal/>
    </border>
    <border>
      <left style="thin">
        <color rgb="FF00B050"/>
      </left>
      <right style="thin">
        <color rgb="FF00B050"/>
      </right>
      <top style="thin">
        <color indexed="64"/>
      </top>
      <bottom style="thin">
        <color theme="0" tint="-4.9989318521683403E-2"/>
      </bottom>
      <diagonal/>
    </border>
    <border>
      <left style="thin">
        <color rgb="FF00B050"/>
      </left>
      <right style="thin">
        <color rgb="FF00B050"/>
      </right>
      <top style="thin">
        <color theme="0" tint="-0.24994659260841701"/>
      </top>
      <bottom style="thin">
        <color rgb="FF00B050"/>
      </bottom>
      <diagonal/>
    </border>
    <border>
      <left style="thin">
        <color rgb="FF00B050"/>
      </left>
      <right style="thin">
        <color rgb="FF00B050"/>
      </right>
      <top style="thin">
        <color rgb="FF00B050"/>
      </top>
      <bottom style="thin">
        <color theme="0" tint="-4.9989318521683403E-2"/>
      </bottom>
      <diagonal/>
    </border>
    <border>
      <left style="thin">
        <color rgb="FF00B050"/>
      </left>
      <right style="thin">
        <color rgb="FF00B050"/>
      </right>
      <top style="thin">
        <color rgb="FF00B050"/>
      </top>
      <bottom style="thin">
        <color indexed="64"/>
      </bottom>
      <diagonal/>
    </border>
    <border>
      <left style="thin">
        <color rgb="FF00B050"/>
      </left>
      <right style="thin">
        <color rgb="FF00B050"/>
      </right>
      <top style="thin">
        <color auto="1"/>
      </top>
      <bottom style="thin">
        <color rgb="FF00B050"/>
      </bottom>
      <diagonal/>
    </border>
    <border>
      <left style="dashed">
        <color theme="0" tint="-0.499984740745262"/>
      </left>
      <right style="thin">
        <color indexed="64"/>
      </right>
      <top style="thin">
        <color indexed="64"/>
      </top>
      <bottom style="thin">
        <color indexed="64"/>
      </bottom>
      <diagonal/>
    </border>
    <border>
      <left style="hair">
        <color theme="0" tint="-0.499984740745262"/>
      </left>
      <right/>
      <top style="thin">
        <color indexed="64"/>
      </top>
      <bottom/>
      <diagonal/>
    </border>
    <border>
      <left style="hair">
        <color theme="0" tint="-0.499984740745262"/>
      </left>
      <right/>
      <top/>
      <bottom style="thin">
        <color indexed="64"/>
      </bottom>
      <diagonal/>
    </border>
    <border>
      <left style="hair">
        <color theme="0" tint="-0.499984740745262"/>
      </left>
      <right/>
      <top style="thin">
        <color theme="0" tint="-0.14996795556505021"/>
      </top>
      <bottom style="thin">
        <color theme="0" tint="-0.14996795556505021"/>
      </bottom>
      <diagonal/>
    </border>
    <border>
      <left style="dashed">
        <color theme="0" tint="-0.499984740745262"/>
      </left>
      <right style="thin">
        <color indexed="64"/>
      </right>
      <top style="thin">
        <color indexed="64"/>
      </top>
      <bottom/>
      <diagonal/>
    </border>
    <border>
      <left style="dashed">
        <color theme="0" tint="-0.499984740745262"/>
      </left>
      <right style="thin">
        <color indexed="64"/>
      </right>
      <top/>
      <bottom/>
      <diagonal/>
    </border>
    <border>
      <left style="dashed">
        <color theme="0" tint="-0.499984740745262"/>
      </left>
      <right style="thin">
        <color indexed="64"/>
      </right>
      <top/>
      <bottom style="thin">
        <color indexed="64"/>
      </bottom>
      <diagonal/>
    </border>
    <border>
      <left style="dashed">
        <color theme="0" tint="-0.499984740745262"/>
      </left>
      <right style="thin">
        <color indexed="64"/>
      </right>
      <top style="thin">
        <color indexed="64"/>
      </top>
      <bottom style="thin">
        <color theme="0" tint="-4.9989318521683403E-2"/>
      </bottom>
      <diagonal/>
    </border>
    <border>
      <left style="dashed">
        <color theme="0" tint="-0.499984740745262"/>
      </left>
      <right style="thin">
        <color indexed="64"/>
      </right>
      <top style="thin">
        <color theme="0" tint="-4.9989318521683403E-2"/>
      </top>
      <bottom/>
      <diagonal/>
    </border>
    <border>
      <left style="dashed">
        <color theme="0" tint="-0.499984740745262"/>
      </left>
      <right style="thin">
        <color indexed="64"/>
      </right>
      <top style="thin">
        <color theme="0" tint="-0.14996795556505021"/>
      </top>
      <bottom style="thin">
        <color theme="0" tint="-4.9989318521683403E-2"/>
      </bottom>
      <diagonal/>
    </border>
    <border>
      <left style="dashed">
        <color theme="0" tint="-0.499984740745262"/>
      </left>
      <right style="thin">
        <color indexed="64"/>
      </right>
      <top style="thin">
        <color theme="0" tint="-4.9989318521683403E-2"/>
      </top>
      <bottom style="thin">
        <color theme="0" tint="-4.9989318521683403E-2"/>
      </bottom>
      <diagonal/>
    </border>
    <border>
      <left style="dashed">
        <color theme="0" tint="-0.499984740745262"/>
      </left>
      <right style="thin">
        <color indexed="64"/>
      </right>
      <top style="thin">
        <color theme="0" tint="-0.24994659260841701"/>
      </top>
      <bottom style="thin">
        <color indexed="64"/>
      </bottom>
      <diagonal/>
    </border>
    <border>
      <left style="dashed">
        <color theme="0" tint="-0.499984740745262"/>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theme="0" tint="-0.24994659260841701"/>
      </top>
      <bottom style="thin">
        <color theme="0" tint="-0.14996795556505021"/>
      </bottom>
      <diagonal/>
    </border>
    <border>
      <left style="dashed">
        <color theme="0" tint="-0.499984740745262"/>
      </left>
      <right style="thin">
        <color indexed="64"/>
      </right>
      <top/>
      <bottom style="thin">
        <color theme="0" tint="-4.9989318521683403E-2"/>
      </bottom>
      <diagonal/>
    </border>
    <border>
      <left style="thin">
        <color indexed="64"/>
      </left>
      <right/>
      <top style="thin">
        <color theme="0" tint="-4.9989318521683403E-2"/>
      </top>
      <bottom style="thin">
        <color theme="0" tint="-0.24994659260841701"/>
      </bottom>
      <diagonal/>
    </border>
    <border>
      <left style="thin">
        <color indexed="64"/>
      </left>
      <right style="hair">
        <color theme="0" tint="-0.499984740745262"/>
      </right>
      <top style="thin">
        <color theme="0" tint="-4.9989318521683403E-2"/>
      </top>
      <bottom style="thin">
        <color theme="0" tint="-0.24994659260841701"/>
      </bottom>
      <diagonal/>
    </border>
    <border>
      <left style="hair">
        <color theme="0" tint="-0.499984740745262"/>
      </left>
      <right/>
      <top style="thin">
        <color theme="0" tint="-4.9989318521683403E-2"/>
      </top>
      <bottom style="thin">
        <color theme="0" tint="-0.24994659260841701"/>
      </bottom>
      <diagonal/>
    </border>
    <border>
      <left style="dashed">
        <color theme="0" tint="-0.499984740745262"/>
      </left>
      <right style="thin">
        <color indexed="64"/>
      </right>
      <top style="thin">
        <color theme="0" tint="-4.9989318521683403E-2"/>
      </top>
      <bottom style="thin">
        <color theme="0" tint="-0.24994659260841701"/>
      </bottom>
      <diagonal/>
    </border>
    <border>
      <left style="thin">
        <color auto="1"/>
      </left>
      <right style="thin">
        <color theme="0" tint="-0.14996795556505021"/>
      </right>
      <top style="thin">
        <color theme="0" tint="-4.9989318521683403E-2"/>
      </top>
      <bottom style="thin">
        <color theme="0" tint="-0.24994659260841701"/>
      </bottom>
      <diagonal/>
    </border>
    <border>
      <left style="thin">
        <color theme="0" tint="-0.14996795556505021"/>
      </left>
      <right style="thin">
        <color auto="1"/>
      </right>
      <top style="thin">
        <color theme="0" tint="-4.9989318521683403E-2"/>
      </top>
      <bottom style="thin">
        <color theme="0" tint="-0.24994659260841701"/>
      </bottom>
      <diagonal/>
    </border>
    <border>
      <left style="thin">
        <color theme="0" tint="-0.14996795556505021"/>
      </left>
      <right/>
      <top style="thin">
        <color theme="0" tint="-4.9989318521683403E-2"/>
      </top>
      <bottom style="thin">
        <color theme="0" tint="-0.24994659260841701"/>
      </bottom>
      <diagonal/>
    </border>
    <border>
      <left style="thin">
        <color rgb="FF00B050"/>
      </left>
      <right style="thin">
        <color rgb="FF00B050"/>
      </right>
      <top style="thin">
        <color theme="0" tint="-4.9989318521683403E-2"/>
      </top>
      <bottom style="thin">
        <color theme="0" tint="-0.24994659260841701"/>
      </bottom>
      <diagonal/>
    </border>
    <border>
      <left/>
      <right style="thin">
        <color theme="0" tint="-0.14996795556505021"/>
      </right>
      <top style="thin">
        <color theme="0" tint="-4.9989318521683403E-2"/>
      </top>
      <bottom style="thin">
        <color theme="0" tint="-0.24994659260841701"/>
      </bottom>
      <diagonal/>
    </border>
    <border>
      <left/>
      <right/>
      <top/>
      <bottom style="thin">
        <color theme="0" tint="-4.9989318521683403E-2"/>
      </bottom>
      <diagonal/>
    </border>
    <border>
      <left/>
      <right/>
      <top style="thin">
        <color theme="0" tint="-4.9989318521683403E-2"/>
      </top>
      <bottom/>
      <diagonal/>
    </border>
    <border>
      <left/>
      <right/>
      <top style="thin">
        <color theme="0" tint="-0.14996795556505021"/>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0.24994659260841701"/>
      </top>
      <bottom style="thin">
        <color indexed="64"/>
      </bottom>
      <diagonal/>
    </border>
    <border>
      <left/>
      <right/>
      <top style="thin">
        <color indexed="64"/>
      </top>
      <bottom style="thin">
        <color theme="0" tint="-4.9989318521683403E-2"/>
      </bottom>
      <diagonal/>
    </border>
    <border>
      <left style="thin">
        <color indexed="64"/>
      </left>
      <right/>
      <top/>
      <bottom style="thin">
        <color theme="0" tint="-0.24994659260841701"/>
      </bottom>
      <diagonal/>
    </border>
    <border>
      <left style="thin">
        <color indexed="64"/>
      </left>
      <right style="hair">
        <color theme="0" tint="-0.499984740745262"/>
      </right>
      <top/>
      <bottom style="thin">
        <color theme="0" tint="-0.24994659260841701"/>
      </bottom>
      <diagonal/>
    </border>
    <border>
      <left style="thin">
        <color auto="1"/>
      </left>
      <right style="thin">
        <color theme="0" tint="-0.14996795556505021"/>
      </right>
      <top/>
      <bottom style="thin">
        <color theme="0" tint="-0.24994659260841701"/>
      </bottom>
      <diagonal/>
    </border>
    <border>
      <left style="thin">
        <color theme="0" tint="-0.14996795556505021"/>
      </left>
      <right style="thin">
        <color auto="1"/>
      </right>
      <top/>
      <bottom style="thin">
        <color theme="0" tint="-0.24994659260841701"/>
      </bottom>
      <diagonal/>
    </border>
    <border>
      <left style="thin">
        <color theme="0" tint="-0.14996795556505021"/>
      </left>
      <right/>
      <top/>
      <bottom style="thin">
        <color theme="0" tint="-0.24994659260841701"/>
      </bottom>
      <diagonal/>
    </border>
    <border>
      <left style="thin">
        <color rgb="FF00B050"/>
      </left>
      <right style="thin">
        <color rgb="FF00B050"/>
      </right>
      <top/>
      <bottom style="thin">
        <color theme="0" tint="-0.24994659260841701"/>
      </bottom>
      <diagonal/>
    </border>
    <border>
      <left style="thin">
        <color indexed="64"/>
      </left>
      <right/>
      <top style="thin">
        <color theme="0" tint="-0.24994659260841701"/>
      </top>
      <bottom style="thin">
        <color theme="0" tint="-4.9989318521683403E-2"/>
      </bottom>
      <diagonal/>
    </border>
    <border>
      <left style="thin">
        <color indexed="64"/>
      </left>
      <right style="hair">
        <color theme="0" tint="-0.499984740745262"/>
      </right>
      <top style="thin">
        <color theme="0" tint="-0.24994659260841701"/>
      </top>
      <bottom/>
      <diagonal/>
    </border>
    <border>
      <left style="thin">
        <color theme="0" tint="-0.14996795556505021"/>
      </left>
      <right style="thin">
        <color auto="1"/>
      </right>
      <top style="thin">
        <color theme="0" tint="-0.24994659260841701"/>
      </top>
      <bottom/>
      <diagonal/>
    </border>
    <border>
      <left style="thin">
        <color indexed="64"/>
      </left>
      <right/>
      <top style="thin">
        <color theme="0" tint="-0.24994659260841701"/>
      </top>
      <bottom/>
      <diagonal/>
    </border>
    <border>
      <left style="thin">
        <color theme="1"/>
      </left>
      <right/>
      <top/>
      <bottom style="thin">
        <color theme="0" tint="-0.24994659260841701"/>
      </bottom>
      <diagonal/>
    </border>
    <border>
      <left style="dotted">
        <color indexed="64"/>
      </left>
      <right style="thin">
        <color auto="1"/>
      </right>
      <top style="thin">
        <color indexed="64"/>
      </top>
      <bottom style="thin">
        <color theme="0" tint="-4.9989318521683403E-2"/>
      </bottom>
      <diagonal/>
    </border>
    <border>
      <left style="dotted">
        <color indexed="64"/>
      </left>
      <right style="thin">
        <color auto="1"/>
      </right>
      <top/>
      <bottom style="thin">
        <color theme="0" tint="-0.24994659260841701"/>
      </bottom>
      <diagonal/>
    </border>
    <border>
      <left style="dotted">
        <color indexed="64"/>
      </left>
      <right style="thin">
        <color auto="1"/>
      </right>
      <top/>
      <bottom/>
      <diagonal/>
    </border>
    <border>
      <left style="dotted">
        <color indexed="64"/>
      </left>
      <right style="thin">
        <color auto="1"/>
      </right>
      <top style="thin">
        <color theme="0" tint="-4.9989318521683403E-2"/>
      </top>
      <bottom style="thin">
        <color theme="0" tint="-4.9989318521683403E-2"/>
      </bottom>
      <diagonal/>
    </border>
    <border>
      <left style="dotted">
        <color indexed="64"/>
      </left>
      <right style="thin">
        <color auto="1"/>
      </right>
      <top style="thin">
        <color theme="0" tint="-0.24994659260841701"/>
      </top>
      <bottom/>
      <diagonal/>
    </border>
    <border>
      <left style="dotted">
        <color indexed="64"/>
      </left>
      <right style="thin">
        <color auto="1"/>
      </right>
      <top style="thin">
        <color theme="0" tint="-0.24994659260841701"/>
      </top>
      <bottom style="thin">
        <color indexed="64"/>
      </bottom>
      <diagonal/>
    </border>
    <border>
      <left style="thin">
        <color theme="1"/>
      </left>
      <right/>
      <top style="thin">
        <color auto="1"/>
      </top>
      <bottom style="thin">
        <color theme="0" tint="-4.9989318521683403E-2"/>
      </bottom>
      <diagonal/>
    </border>
    <border>
      <left style="thin">
        <color theme="1"/>
      </left>
      <right/>
      <top/>
      <bottom/>
      <diagonal/>
    </border>
    <border>
      <left style="thin">
        <color theme="1"/>
      </left>
      <right/>
      <top style="thin">
        <color theme="0" tint="-4.9989318521683403E-2"/>
      </top>
      <bottom style="thin">
        <color theme="0" tint="-4.9989318521683403E-2"/>
      </bottom>
      <diagonal/>
    </border>
    <border>
      <left style="thin">
        <color theme="1"/>
      </left>
      <right/>
      <top style="thin">
        <color theme="0" tint="-0.24994659260841701"/>
      </top>
      <bottom/>
      <diagonal/>
    </border>
    <border>
      <left style="thin">
        <color theme="1"/>
      </left>
      <right/>
      <top style="thin">
        <color theme="0" tint="-4.9989318521683403E-2"/>
      </top>
      <bottom style="thin">
        <color theme="0" tint="-0.24994659260841701"/>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diagonal/>
    </border>
    <border>
      <left/>
      <right style="thin">
        <color indexed="64"/>
      </right>
      <top style="thin">
        <color theme="0" tint="-0.14996795556505021"/>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0" fontId="11" fillId="0" borderId="0"/>
    <xf numFmtId="43" fontId="5" fillId="0" borderId="0" applyFont="0" applyFill="0" applyBorder="0" applyAlignment="0" applyProtection="0"/>
    <xf numFmtId="0" fontId="1" fillId="0" borderId="0"/>
    <xf numFmtId="0" fontId="30" fillId="0" borderId="0" applyNumberFormat="0" applyFill="0" applyBorder="0" applyAlignment="0" applyProtection="0"/>
  </cellStyleXfs>
  <cellXfs count="536">
    <xf numFmtId="0" fontId="0" fillId="0" borderId="0" xfId="0"/>
    <xf numFmtId="0" fontId="0" fillId="2" borderId="0" xfId="0" applyFill="1"/>
    <xf numFmtId="0" fontId="0" fillId="4" borderId="0" xfId="0" applyFill="1"/>
    <xf numFmtId="0" fontId="0" fillId="0" borderId="0" xfId="0" applyAlignment="1">
      <alignment vertical="center"/>
    </xf>
    <xf numFmtId="0" fontId="0" fillId="0" borderId="0" xfId="0" applyAlignment="1">
      <alignment horizontal="center"/>
    </xf>
    <xf numFmtId="0" fontId="3" fillId="0" borderId="0" xfId="0" applyFont="1"/>
    <xf numFmtId="0" fontId="3" fillId="5" borderId="15" xfId="0" applyFont="1" applyFill="1" applyBorder="1"/>
    <xf numFmtId="0" fontId="3" fillId="5" borderId="16" xfId="0" applyFont="1" applyFill="1" applyBorder="1"/>
    <xf numFmtId="0" fontId="3" fillId="5" borderId="17" xfId="0" applyFont="1" applyFill="1" applyBorder="1"/>
    <xf numFmtId="0" fontId="3" fillId="5" borderId="18" xfId="0" applyFont="1" applyFill="1" applyBorder="1"/>
    <xf numFmtId="0" fontId="3" fillId="5" borderId="21" xfId="0" applyFont="1" applyFill="1" applyBorder="1"/>
    <xf numFmtId="0" fontId="3" fillId="5" borderId="0" xfId="0" applyFont="1" applyFill="1"/>
    <xf numFmtId="0" fontId="3" fillId="0" borderId="10" xfId="0" applyFont="1" applyBorder="1"/>
    <xf numFmtId="0" fontId="3" fillId="0" borderId="11" xfId="0" applyFont="1" applyBorder="1"/>
    <xf numFmtId="0" fontId="3" fillId="5" borderId="19" xfId="0" applyFont="1" applyFill="1" applyBorder="1"/>
    <xf numFmtId="0" fontId="3" fillId="5" borderId="22" xfId="0" applyFont="1" applyFill="1" applyBorder="1"/>
    <xf numFmtId="0" fontId="3" fillId="5" borderId="20" xfId="0" applyFont="1" applyFill="1" applyBorder="1"/>
    <xf numFmtId="0" fontId="4" fillId="0" borderId="1" xfId="0" applyFont="1" applyBorder="1"/>
    <xf numFmtId="0" fontId="0" fillId="2" borderId="0" xfId="0" applyFill="1" applyAlignment="1">
      <alignment horizontal="center"/>
    </xf>
    <xf numFmtId="0" fontId="8" fillId="2" borderId="1" xfId="0" applyFont="1" applyFill="1" applyBorder="1" applyAlignment="1">
      <alignment horizontal="left" vertical="center" wrapText="1"/>
    </xf>
    <xf numFmtId="0" fontId="4" fillId="6" borderId="12" xfId="0" applyFont="1" applyFill="1" applyBorder="1" applyAlignment="1">
      <alignment horizontal="center"/>
    </xf>
    <xf numFmtId="0" fontId="9" fillId="0" borderId="0" xfId="0" applyFont="1" applyAlignment="1">
      <alignment horizontal="left" vertical="center" wrapText="1"/>
    </xf>
    <xf numFmtId="0" fontId="9" fillId="0" borderId="0" xfId="0" applyFont="1" applyAlignment="1">
      <alignment vertical="center" wrapText="1"/>
    </xf>
    <xf numFmtId="3" fontId="12" fillId="0" borderId="13" xfId="0" applyNumberFormat="1" applyFont="1" applyBorder="1" applyAlignment="1">
      <alignment horizontal="center" vertical="center" wrapText="1"/>
    </xf>
    <xf numFmtId="0" fontId="8" fillId="0" borderId="13" xfId="0" applyFont="1" applyBorder="1" applyAlignment="1">
      <alignment horizontal="left" vertical="center" wrapText="1"/>
    </xf>
    <xf numFmtId="166" fontId="3" fillId="0" borderId="23" xfId="0" applyNumberFormat="1" applyFont="1" applyBorder="1" applyAlignment="1">
      <alignment horizontal="center" vertical="center"/>
    </xf>
    <xf numFmtId="164" fontId="3" fillId="0" borderId="24" xfId="0" applyNumberFormat="1" applyFont="1" applyBorder="1" applyAlignment="1">
      <alignment horizontal="center"/>
    </xf>
    <xf numFmtId="166" fontId="3" fillId="0" borderId="25" xfId="0" applyNumberFormat="1" applyFont="1" applyBorder="1" applyAlignment="1">
      <alignment horizontal="center" vertical="center"/>
    </xf>
    <xf numFmtId="164" fontId="3" fillId="0" borderId="26" xfId="0" applyNumberFormat="1" applyFont="1" applyBorder="1" applyAlignment="1">
      <alignment horizontal="center"/>
    </xf>
    <xf numFmtId="166" fontId="4" fillId="0" borderId="27" xfId="0" applyNumberFormat="1" applyFont="1" applyBorder="1" applyAlignment="1">
      <alignment horizontal="center" vertical="center"/>
    </xf>
    <xf numFmtId="164" fontId="4" fillId="0" borderId="28" xfId="0" applyNumberFormat="1" applyFont="1" applyBorder="1" applyAlignment="1">
      <alignment horizontal="center"/>
    </xf>
    <xf numFmtId="0" fontId="0" fillId="0" borderId="2" xfId="0" applyBorder="1"/>
    <xf numFmtId="0" fontId="15" fillId="8" borderId="1" xfId="0" applyFont="1" applyFill="1" applyBorder="1" applyAlignment="1">
      <alignment horizontal="center" vertical="center" wrapText="1"/>
    </xf>
    <xf numFmtId="0" fontId="6" fillId="2" borderId="29" xfId="0" applyFont="1" applyFill="1" applyBorder="1" applyAlignment="1">
      <alignment horizontal="left" vertical="center"/>
    </xf>
    <xf numFmtId="0" fontId="6" fillId="2" borderId="33" xfId="0" applyFont="1" applyFill="1" applyBorder="1" applyAlignment="1">
      <alignment horizontal="left" vertical="center"/>
    </xf>
    <xf numFmtId="0" fontId="6" fillId="2" borderId="37" xfId="0" applyFont="1" applyFill="1" applyBorder="1" applyAlignment="1">
      <alignment horizontal="left" vertical="center"/>
    </xf>
    <xf numFmtId="0" fontId="0" fillId="2" borderId="43" xfId="0" applyFill="1" applyBorder="1" applyAlignment="1">
      <alignment horizontal="left" vertical="center"/>
    </xf>
    <xf numFmtId="165" fontId="6" fillId="2" borderId="45" xfId="1" applyNumberFormat="1" applyFont="1" applyFill="1" applyBorder="1" applyAlignment="1">
      <alignment horizontal="center" vertical="center"/>
    </xf>
    <xf numFmtId="0" fontId="0" fillId="2" borderId="44" xfId="0" applyFill="1" applyBorder="1" applyAlignment="1">
      <alignment horizontal="right" vertical="center"/>
    </xf>
    <xf numFmtId="0" fontId="0" fillId="2" borderId="41" xfId="0" applyFill="1" applyBorder="1" applyAlignment="1">
      <alignment horizontal="right" vertical="center"/>
    </xf>
    <xf numFmtId="0" fontId="0" fillId="2" borderId="42" xfId="0" applyFill="1" applyBorder="1" applyAlignment="1">
      <alignment horizontal="right" vertical="center" wrapText="1"/>
    </xf>
    <xf numFmtId="0" fontId="6" fillId="2" borderId="43" xfId="0" applyFont="1" applyFill="1" applyBorder="1" applyAlignment="1">
      <alignment horizontal="left" vertical="center"/>
    </xf>
    <xf numFmtId="0" fontId="15" fillId="1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0" borderId="43" xfId="0" applyBorder="1" applyAlignment="1">
      <alignment horizontal="right"/>
    </xf>
    <xf numFmtId="0" fontId="0" fillId="0" borderId="46" xfId="0" applyBorder="1" applyAlignment="1">
      <alignment horizontal="right"/>
    </xf>
    <xf numFmtId="0" fontId="15" fillId="11" borderId="1" xfId="0" applyFont="1" applyFill="1" applyBorder="1" applyAlignment="1">
      <alignment horizontal="center" vertical="center" wrapText="1"/>
    </xf>
    <xf numFmtId="165" fontId="6" fillId="2" borderId="43" xfId="1" applyNumberFormat="1" applyFont="1" applyFill="1" applyBorder="1" applyAlignment="1">
      <alignment horizontal="center" vertical="center"/>
    </xf>
    <xf numFmtId="165" fontId="0" fillId="4" borderId="44" xfId="1" applyNumberFormat="1" applyFont="1" applyFill="1" applyBorder="1" applyProtection="1">
      <protection locked="0"/>
    </xf>
    <xf numFmtId="165" fontId="0" fillId="4" borderId="41" xfId="1" applyNumberFormat="1" applyFont="1" applyFill="1" applyBorder="1" applyProtection="1">
      <protection locked="0"/>
    </xf>
    <xf numFmtId="0" fontId="15" fillId="13" borderId="10"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7" fillId="2" borderId="0" xfId="0" applyFont="1" applyFill="1" applyAlignment="1">
      <alignment horizontal="center" vertical="center"/>
    </xf>
    <xf numFmtId="0" fontId="18" fillId="0" borderId="0" xfId="0" applyFont="1" applyAlignment="1">
      <alignment horizontal="center"/>
    </xf>
    <xf numFmtId="0" fontId="7" fillId="0" borderId="0" xfId="0" applyFont="1" applyAlignment="1">
      <alignment horizontal="center" vertical="center"/>
    </xf>
    <xf numFmtId="0" fontId="0" fillId="0" borderId="7" xfId="0" applyBorder="1"/>
    <xf numFmtId="0" fontId="0" fillId="0" borderId="8" xfId="0" applyBorder="1"/>
    <xf numFmtId="0" fontId="0" fillId="0" borderId="9" xfId="0" applyBorder="1"/>
    <xf numFmtId="0" fontId="24" fillId="0" borderId="0" xfId="0" applyFont="1"/>
    <xf numFmtId="0" fontId="0" fillId="0" borderId="54" xfId="0" applyBorder="1" applyAlignment="1">
      <alignment horizontal="center" vertical="center" wrapText="1"/>
    </xf>
    <xf numFmtId="0" fontId="0" fillId="0" borderId="55" xfId="0" applyBorder="1" applyAlignment="1">
      <alignment horizontal="center" vertical="center"/>
    </xf>
    <xf numFmtId="0" fontId="24" fillId="0" borderId="48" xfId="0" applyFont="1" applyBorder="1"/>
    <xf numFmtId="0" fontId="0" fillId="0" borderId="74" xfId="0" applyBorder="1" applyAlignment="1">
      <alignment horizontal="center" vertical="center" wrapText="1"/>
    </xf>
    <xf numFmtId="0" fontId="0" fillId="0" borderId="79" xfId="0" applyBorder="1"/>
    <xf numFmtId="0" fontId="0" fillId="0" borderId="81" xfId="0" applyBorder="1"/>
    <xf numFmtId="0" fontId="0" fillId="0" borderId="82" xfId="0" applyBorder="1"/>
    <xf numFmtId="0" fontId="6" fillId="0" borderId="83" xfId="0" applyFont="1" applyBorder="1"/>
    <xf numFmtId="0" fontId="6" fillId="0" borderId="82" xfId="0" applyFont="1" applyBorder="1"/>
    <xf numFmtId="0" fontId="6" fillId="0" borderId="84" xfId="0" applyFont="1" applyBorder="1"/>
    <xf numFmtId="0" fontId="0" fillId="0" borderId="79"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6" fillId="0" borderId="86" xfId="0" applyFont="1" applyBorder="1"/>
    <xf numFmtId="0" fontId="0" fillId="0" borderId="12" xfId="0" applyBorder="1"/>
    <xf numFmtId="9" fontId="0" fillId="0" borderId="65" xfId="2" applyFont="1" applyBorder="1" applyAlignment="1">
      <alignment horizontal="right"/>
    </xf>
    <xf numFmtId="9" fontId="0" fillId="0" borderId="62" xfId="2" applyFont="1" applyBorder="1" applyAlignment="1">
      <alignment horizontal="right"/>
    </xf>
    <xf numFmtId="9" fontId="0" fillId="0" borderId="59" xfId="2" applyFont="1" applyBorder="1" applyAlignment="1">
      <alignment horizontal="right"/>
    </xf>
    <xf numFmtId="9" fontId="0" fillId="0" borderId="51" xfId="2" applyFont="1" applyBorder="1" applyAlignment="1">
      <alignment horizontal="right"/>
    </xf>
    <xf numFmtId="3" fontId="6" fillId="4" borderId="93" xfId="0" applyNumberFormat="1" applyFont="1" applyFill="1" applyBorder="1"/>
    <xf numFmtId="3" fontId="0" fillId="4" borderId="88" xfId="0" applyNumberFormat="1" applyFill="1" applyBorder="1" applyAlignment="1">
      <alignment horizontal="right"/>
    </xf>
    <xf numFmtId="3" fontId="0" fillId="0" borderId="64" xfId="0" applyNumberFormat="1" applyBorder="1" applyAlignment="1">
      <alignment horizontal="right"/>
    </xf>
    <xf numFmtId="3" fontId="6" fillId="4" borderId="89" xfId="0" applyNumberFormat="1" applyFont="1" applyFill="1" applyBorder="1"/>
    <xf numFmtId="3" fontId="0" fillId="4" borderId="90" xfId="0" applyNumberFormat="1" applyFill="1" applyBorder="1" applyAlignment="1">
      <alignment horizontal="right"/>
    </xf>
    <xf numFmtId="3" fontId="0" fillId="0" borderId="61" xfId="0" applyNumberFormat="1" applyBorder="1" applyAlignment="1">
      <alignment horizontal="right"/>
    </xf>
    <xf numFmtId="3" fontId="6" fillId="0" borderId="91" xfId="0" applyNumberFormat="1" applyFont="1" applyBorder="1"/>
    <xf numFmtId="3" fontId="0" fillId="4" borderId="87" xfId="0" applyNumberFormat="1" applyFill="1" applyBorder="1"/>
    <xf numFmtId="3" fontId="0" fillId="0" borderId="58" xfId="0" applyNumberFormat="1" applyBorder="1" applyAlignment="1">
      <alignment horizontal="right"/>
    </xf>
    <xf numFmtId="3" fontId="0" fillId="4" borderId="90" xfId="0" applyNumberFormat="1" applyFill="1" applyBorder="1"/>
    <xf numFmtId="3" fontId="0" fillId="4" borderId="88" xfId="0" applyNumberFormat="1" applyFill="1" applyBorder="1"/>
    <xf numFmtId="3" fontId="0" fillId="0" borderId="49" xfId="0" applyNumberFormat="1" applyBorder="1" applyAlignment="1">
      <alignment horizontal="right"/>
    </xf>
    <xf numFmtId="3" fontId="0" fillId="4" borderId="92" xfId="0" applyNumberFormat="1" applyFill="1" applyBorder="1"/>
    <xf numFmtId="3" fontId="6" fillId="0" borderId="56" xfId="0" applyNumberFormat="1" applyFont="1" applyBorder="1" applyAlignment="1">
      <alignment horizontal="right"/>
    </xf>
    <xf numFmtId="9" fontId="6" fillId="0" borderId="57" xfId="2" applyFont="1" applyBorder="1" applyAlignment="1">
      <alignment horizontal="right"/>
    </xf>
    <xf numFmtId="3" fontId="6" fillId="0" borderId="67" xfId="0" applyNumberFormat="1" applyFont="1" applyBorder="1" applyAlignment="1">
      <alignment horizontal="right"/>
    </xf>
    <xf numFmtId="9" fontId="6" fillId="0" borderId="68" xfId="2" applyFont="1" applyBorder="1" applyAlignment="1">
      <alignment horizontal="right"/>
    </xf>
    <xf numFmtId="3" fontId="6" fillId="0" borderId="70" xfId="0" applyNumberFormat="1" applyFont="1" applyBorder="1" applyAlignment="1">
      <alignment horizontal="right"/>
    </xf>
    <xf numFmtId="9" fontId="6" fillId="0" borderId="71" xfId="2" applyFont="1" applyBorder="1" applyAlignment="1">
      <alignment horizontal="right"/>
    </xf>
    <xf numFmtId="3" fontId="6" fillId="0" borderId="64" xfId="0" applyNumberFormat="1" applyFont="1" applyBorder="1" applyAlignment="1">
      <alignment horizontal="right"/>
    </xf>
    <xf numFmtId="9" fontId="6" fillId="0" borderId="65" xfId="2" applyFont="1" applyBorder="1" applyAlignment="1">
      <alignment horizontal="right"/>
    </xf>
    <xf numFmtId="0" fontId="20" fillId="14" borderId="12" xfId="0" applyFont="1" applyFill="1" applyBorder="1"/>
    <xf numFmtId="3" fontId="6" fillId="14" borderId="92" xfId="0" applyNumberFormat="1" applyFont="1" applyFill="1" applyBorder="1"/>
    <xf numFmtId="3" fontId="6" fillId="14" borderId="49" xfId="0" applyNumberFormat="1" applyFont="1" applyFill="1" applyBorder="1" applyAlignment="1">
      <alignment horizontal="right"/>
    </xf>
    <xf numFmtId="9" fontId="6" fillId="14" borderId="51" xfId="2" applyFont="1" applyFill="1" applyBorder="1" applyAlignment="1">
      <alignment horizontal="right"/>
    </xf>
    <xf numFmtId="9" fontId="6" fillId="0" borderId="0" xfId="2" applyFont="1" applyBorder="1" applyAlignment="1">
      <alignment horizontal="right"/>
    </xf>
    <xf numFmtId="3" fontId="6" fillId="4" borderId="91" xfId="0" applyNumberFormat="1" applyFont="1" applyFill="1" applyBorder="1"/>
    <xf numFmtId="0" fontId="6" fillId="0" borderId="5" xfId="0" applyFont="1" applyBorder="1"/>
    <xf numFmtId="3" fontId="6" fillId="0" borderId="54" xfId="0" applyNumberFormat="1" applyFont="1" applyBorder="1" applyAlignment="1">
      <alignment horizontal="right"/>
    </xf>
    <xf numFmtId="9" fontId="6" fillId="0" borderId="55" xfId="2" applyFont="1" applyBorder="1" applyAlignment="1">
      <alignment horizontal="right"/>
    </xf>
    <xf numFmtId="0" fontId="6" fillId="0" borderId="94" xfId="0" applyFont="1" applyBorder="1"/>
    <xf numFmtId="3" fontId="6" fillId="0" borderId="96" xfId="0" applyNumberFormat="1" applyFont="1" applyBorder="1" applyAlignment="1">
      <alignment horizontal="right"/>
    </xf>
    <xf numFmtId="9" fontId="6" fillId="0" borderId="97" xfId="2" applyFont="1" applyBorder="1" applyAlignment="1">
      <alignment horizontal="right"/>
    </xf>
    <xf numFmtId="9" fontId="5" fillId="0" borderId="59" xfId="2" applyFont="1" applyFill="1" applyBorder="1" applyAlignment="1">
      <alignment horizontal="right"/>
    </xf>
    <xf numFmtId="9" fontId="5" fillId="0" borderId="65" xfId="2" applyFont="1" applyFill="1" applyBorder="1" applyAlignment="1">
      <alignment horizontal="right"/>
    </xf>
    <xf numFmtId="0" fontId="20" fillId="8" borderId="84" xfId="0" applyFont="1" applyFill="1" applyBorder="1"/>
    <xf numFmtId="3" fontId="6" fillId="8" borderId="56" xfId="0" applyNumberFormat="1" applyFont="1" applyFill="1" applyBorder="1" applyAlignment="1">
      <alignment horizontal="right"/>
    </xf>
    <xf numFmtId="9" fontId="6" fillId="8" borderId="57" xfId="2" applyFont="1" applyFill="1" applyBorder="1" applyAlignment="1">
      <alignment horizontal="right"/>
    </xf>
    <xf numFmtId="0" fontId="0" fillId="2" borderId="98" xfId="0" applyFill="1" applyBorder="1" applyAlignment="1">
      <alignment horizontal="right" vertical="center"/>
    </xf>
    <xf numFmtId="0" fontId="0" fillId="2" borderId="46" xfId="0" applyFill="1" applyBorder="1" applyAlignment="1">
      <alignment horizontal="right" vertical="center"/>
    </xf>
    <xf numFmtId="165" fontId="0" fillId="4" borderId="46" xfId="1" applyNumberFormat="1" applyFont="1" applyFill="1" applyBorder="1" applyProtection="1">
      <protection locked="0"/>
    </xf>
    <xf numFmtId="167" fontId="6" fillId="2" borderId="43" xfId="1" applyNumberFormat="1" applyFont="1" applyFill="1" applyBorder="1" applyAlignment="1">
      <alignment horizontal="center" vertical="center"/>
    </xf>
    <xf numFmtId="167" fontId="6" fillId="2" borderId="45" xfId="1" applyNumberFormat="1" applyFont="1" applyFill="1" applyBorder="1" applyAlignment="1">
      <alignment horizontal="center" vertical="center"/>
    </xf>
    <xf numFmtId="167" fontId="0" fillId="4" borderId="44" xfId="1" applyNumberFormat="1" applyFont="1" applyFill="1" applyBorder="1" applyProtection="1">
      <protection locked="0"/>
    </xf>
    <xf numFmtId="167" fontId="0" fillId="4" borderId="98" xfId="1" applyNumberFormat="1" applyFont="1" applyFill="1" applyBorder="1" applyProtection="1">
      <protection locked="0"/>
    </xf>
    <xf numFmtId="3" fontId="0" fillId="0" borderId="43" xfId="0" applyNumberFormat="1" applyBorder="1" applyAlignment="1">
      <alignment horizontal="center"/>
    </xf>
    <xf numFmtId="165" fontId="0" fillId="4" borderId="42" xfId="1" applyNumberFormat="1" applyFont="1" applyFill="1" applyBorder="1" applyAlignment="1" applyProtection="1">
      <alignment vertical="center"/>
      <protection locked="0"/>
    </xf>
    <xf numFmtId="0" fontId="0" fillId="0" borderId="101" xfId="0" applyBorder="1" applyAlignment="1">
      <alignment horizontal="center" vertical="center"/>
    </xf>
    <xf numFmtId="9" fontId="6" fillId="0" borderId="105" xfId="2" applyFont="1" applyBorder="1" applyAlignment="1">
      <alignment horizontal="right"/>
    </xf>
    <xf numFmtId="9" fontId="0" fillId="0" borderId="106" xfId="2" applyFont="1" applyBorder="1" applyAlignment="1">
      <alignment horizontal="right"/>
    </xf>
    <xf numFmtId="9" fontId="6" fillId="0" borderId="107" xfId="2" applyFont="1" applyBorder="1" applyAlignment="1">
      <alignment horizontal="right"/>
    </xf>
    <xf numFmtId="9" fontId="0" fillId="0" borderId="108" xfId="2" applyFont="1" applyBorder="1" applyAlignment="1">
      <alignment horizontal="right"/>
    </xf>
    <xf numFmtId="9" fontId="6" fillId="0" borderId="109" xfId="2" applyFont="1" applyBorder="1" applyAlignment="1">
      <alignment horizontal="right"/>
    </xf>
    <xf numFmtId="9" fontId="0" fillId="0" borderId="110" xfId="2" applyFont="1" applyBorder="1" applyAlignment="1">
      <alignment horizontal="right"/>
    </xf>
    <xf numFmtId="9" fontId="6" fillId="0" borderId="106" xfId="2" applyFont="1" applyBorder="1" applyAlignment="1">
      <alignment horizontal="right"/>
    </xf>
    <xf numFmtId="9" fontId="6" fillId="14" borderId="99" xfId="2" applyFont="1" applyFill="1" applyBorder="1" applyAlignment="1">
      <alignment horizontal="right"/>
    </xf>
    <xf numFmtId="9" fontId="0" fillId="0" borderId="99" xfId="2" applyFont="1" applyBorder="1" applyAlignment="1">
      <alignment horizontal="right"/>
    </xf>
    <xf numFmtId="9" fontId="6" fillId="0" borderId="111" xfId="2" applyFont="1" applyBorder="1" applyAlignment="1">
      <alignment horizontal="right"/>
    </xf>
    <xf numFmtId="9" fontId="6" fillId="0" borderId="101" xfId="2" applyFont="1" applyBorder="1" applyAlignment="1">
      <alignment horizontal="right"/>
    </xf>
    <xf numFmtId="9" fontId="5" fillId="0" borderId="110" xfId="2" applyFont="1" applyFill="1" applyBorder="1" applyAlignment="1">
      <alignment horizontal="right"/>
    </xf>
    <xf numFmtId="9" fontId="6" fillId="8" borderId="109" xfId="2" applyFont="1" applyFill="1" applyBorder="1" applyAlignment="1">
      <alignment horizontal="right"/>
    </xf>
    <xf numFmtId="3" fontId="6" fillId="0" borderId="112" xfId="0" applyNumberFormat="1" applyFont="1" applyBorder="1" applyAlignment="1">
      <alignment horizontal="right"/>
    </xf>
    <xf numFmtId="3" fontId="0" fillId="0" borderId="113" xfId="0" applyNumberFormat="1" applyBorder="1" applyAlignment="1">
      <alignment horizontal="right"/>
    </xf>
    <xf numFmtId="3" fontId="6" fillId="0" borderId="114" xfId="0" applyNumberFormat="1" applyFont="1" applyBorder="1" applyAlignment="1">
      <alignment horizontal="right"/>
    </xf>
    <xf numFmtId="3" fontId="0" fillId="0" borderId="115" xfId="0" applyNumberFormat="1" applyBorder="1" applyAlignment="1">
      <alignment horizontal="right"/>
    </xf>
    <xf numFmtId="3" fontId="6" fillId="0" borderId="116" xfId="0" applyNumberFormat="1" applyFont="1" applyBorder="1" applyAlignment="1">
      <alignment horizontal="right"/>
    </xf>
    <xf numFmtId="3" fontId="0" fillId="0" borderId="117" xfId="0" applyNumberFormat="1" applyBorder="1" applyAlignment="1">
      <alignment horizontal="right"/>
    </xf>
    <xf numFmtId="3" fontId="6" fillId="0" borderId="113" xfId="0" applyNumberFormat="1" applyFont="1" applyBorder="1" applyAlignment="1">
      <alignment horizontal="right"/>
    </xf>
    <xf numFmtId="3" fontId="6" fillId="14" borderId="72" xfId="0" applyNumberFormat="1" applyFont="1" applyFill="1" applyBorder="1" applyAlignment="1">
      <alignment horizontal="right"/>
    </xf>
    <xf numFmtId="3" fontId="0" fillId="0" borderId="72" xfId="0" applyNumberFormat="1" applyBorder="1" applyAlignment="1">
      <alignment horizontal="right"/>
    </xf>
    <xf numFmtId="3" fontId="6" fillId="0" borderId="118" xfId="0" applyNumberFormat="1" applyFont="1" applyBorder="1" applyAlignment="1">
      <alignment horizontal="right"/>
    </xf>
    <xf numFmtId="3" fontId="6" fillId="0" borderId="74" xfId="0" applyNumberFormat="1" applyFont="1" applyBorder="1" applyAlignment="1">
      <alignment horizontal="right"/>
    </xf>
    <xf numFmtId="3" fontId="6" fillId="8" borderId="116" xfId="0" applyNumberFormat="1" applyFont="1" applyFill="1" applyBorder="1" applyAlignment="1">
      <alignment horizontal="right"/>
    </xf>
    <xf numFmtId="3" fontId="6" fillId="14" borderId="102" xfId="0" applyNumberFormat="1" applyFont="1" applyFill="1" applyBorder="1"/>
    <xf numFmtId="3" fontId="6" fillId="0" borderId="3" xfId="0" applyNumberFormat="1" applyFont="1" applyBorder="1"/>
    <xf numFmtId="3" fontId="6" fillId="4" borderId="88" xfId="0" applyNumberFormat="1" applyFont="1" applyFill="1" applyBorder="1"/>
    <xf numFmtId="3" fontId="6" fillId="14" borderId="127" xfId="0" applyNumberFormat="1" applyFont="1" applyFill="1" applyBorder="1"/>
    <xf numFmtId="3" fontId="6" fillId="14" borderId="128" xfId="0" applyNumberFormat="1" applyFont="1" applyFill="1" applyBorder="1"/>
    <xf numFmtId="3" fontId="6" fillId="4" borderId="66" xfId="0" applyNumberFormat="1" applyFont="1" applyFill="1" applyBorder="1"/>
    <xf numFmtId="3" fontId="0" fillId="4" borderId="63" xfId="0" applyNumberFormat="1" applyFill="1" applyBorder="1" applyAlignment="1">
      <alignment horizontal="right"/>
    </xf>
    <xf numFmtId="3" fontId="6" fillId="4" borderId="69" xfId="0" applyNumberFormat="1" applyFont="1" applyFill="1" applyBorder="1"/>
    <xf numFmtId="3" fontId="0" fillId="4" borderId="60" xfId="0" applyNumberFormat="1" applyFill="1" applyBorder="1" applyAlignment="1">
      <alignment horizontal="right"/>
    </xf>
    <xf numFmtId="3" fontId="6" fillId="0" borderId="85" xfId="0" applyNumberFormat="1" applyFont="1" applyBorder="1"/>
    <xf numFmtId="3" fontId="0" fillId="4" borderId="80" xfId="0" applyNumberFormat="1" applyFill="1" applyBorder="1"/>
    <xf numFmtId="3" fontId="0" fillId="4" borderId="60" xfId="0" applyNumberFormat="1" applyFill="1" applyBorder="1"/>
    <xf numFmtId="3" fontId="0" fillId="4" borderId="63" xfId="0" applyNumberFormat="1" applyFill="1" applyBorder="1"/>
    <xf numFmtId="3" fontId="6" fillId="4" borderId="85" xfId="0" applyNumberFormat="1" applyFont="1" applyFill="1" applyBorder="1"/>
    <xf numFmtId="3" fontId="6" fillId="4" borderId="63" xfId="0" applyNumberFormat="1" applyFont="1" applyFill="1" applyBorder="1"/>
    <xf numFmtId="3" fontId="6" fillId="14" borderId="78" xfId="0" applyNumberFormat="1" applyFont="1" applyFill="1" applyBorder="1"/>
    <xf numFmtId="3" fontId="0" fillId="4" borderId="78" xfId="0" applyNumberFormat="1" applyFill="1" applyBorder="1"/>
    <xf numFmtId="3" fontId="6" fillId="4" borderId="136" xfId="0" applyNumberFormat="1" applyFont="1" applyFill="1" applyBorder="1"/>
    <xf numFmtId="3" fontId="0" fillId="4" borderId="137" xfId="0" applyNumberFormat="1" applyFill="1" applyBorder="1"/>
    <xf numFmtId="3" fontId="6" fillId="4" borderId="138" xfId="0" applyNumberFormat="1" applyFont="1" applyFill="1" applyBorder="1"/>
    <xf numFmtId="3" fontId="0" fillId="4" borderId="139" xfId="0" applyNumberFormat="1" applyFill="1" applyBorder="1"/>
    <xf numFmtId="3" fontId="6" fillId="0" borderId="140" xfId="0" applyNumberFormat="1" applyFont="1" applyBorder="1"/>
    <xf numFmtId="3" fontId="0" fillId="4" borderId="136" xfId="0" applyNumberFormat="1" applyFill="1" applyBorder="1"/>
    <xf numFmtId="3" fontId="6" fillId="4" borderId="140" xfId="0" applyNumberFormat="1" applyFont="1" applyFill="1" applyBorder="1"/>
    <xf numFmtId="3" fontId="6" fillId="4" borderId="137" xfId="0" applyNumberFormat="1" applyFont="1" applyFill="1" applyBorder="1"/>
    <xf numFmtId="3" fontId="6" fillId="14" borderId="129" xfId="0" applyNumberFormat="1" applyFont="1" applyFill="1" applyBorder="1"/>
    <xf numFmtId="3" fontId="0" fillId="4" borderId="129" xfId="0" applyNumberFormat="1" applyFill="1" applyBorder="1"/>
    <xf numFmtId="0" fontId="6" fillId="0" borderId="3" xfId="0" applyFont="1" applyBorder="1"/>
    <xf numFmtId="3" fontId="6" fillId="0" borderId="3" xfId="0" applyNumberFormat="1" applyFont="1" applyBorder="1" applyAlignment="1">
      <alignment horizontal="right"/>
    </xf>
    <xf numFmtId="9" fontId="6" fillId="0" borderId="3" xfId="2" applyFont="1" applyBorder="1" applyAlignment="1">
      <alignment horizontal="right"/>
    </xf>
    <xf numFmtId="0" fontId="0" fillId="0" borderId="102" xfId="0" applyBorder="1"/>
    <xf numFmtId="3" fontId="6" fillId="4" borderId="95" xfId="0" applyNumberFormat="1" applyFont="1" applyFill="1" applyBorder="1"/>
    <xf numFmtId="3" fontId="6" fillId="4" borderId="132" xfId="0" applyNumberFormat="1" applyFont="1" applyFill="1" applyBorder="1"/>
    <xf numFmtId="3" fontId="6" fillId="4" borderId="141" xfId="0" applyNumberFormat="1" applyFont="1" applyFill="1" applyBorder="1"/>
    <xf numFmtId="3" fontId="6" fillId="4" borderId="76" xfId="0" applyNumberFormat="1" applyFont="1" applyFill="1" applyBorder="1"/>
    <xf numFmtId="3" fontId="6" fillId="4" borderId="47" xfId="0" applyNumberFormat="1" applyFont="1" applyFill="1" applyBorder="1"/>
    <xf numFmtId="3" fontId="6" fillId="4" borderId="134" xfId="0" applyNumberFormat="1" applyFont="1" applyFill="1" applyBorder="1"/>
    <xf numFmtId="4" fontId="0" fillId="0" borderId="87" xfId="0" applyNumberFormat="1" applyBorder="1" applyAlignment="1">
      <alignment horizontal="right"/>
    </xf>
    <xf numFmtId="0" fontId="0" fillId="0" borderId="5" xfId="0" applyBorder="1" applyAlignment="1">
      <alignment vertical="center"/>
    </xf>
    <xf numFmtId="0" fontId="0" fillId="0" borderId="6" xfId="0" applyBorder="1" applyAlignment="1">
      <alignment vertical="center"/>
    </xf>
    <xf numFmtId="0" fontId="24" fillId="0" borderId="8" xfId="0" applyFont="1" applyBorder="1"/>
    <xf numFmtId="0" fontId="8" fillId="9" borderId="1" xfId="0" applyFont="1" applyFill="1" applyBorder="1" applyAlignment="1">
      <alignment horizontal="center" vertical="center" wrapText="1"/>
    </xf>
    <xf numFmtId="6" fontId="8" fillId="0" borderId="1" xfId="0" applyNumberFormat="1" applyFont="1" applyBorder="1" applyAlignment="1">
      <alignment horizontal="center" vertical="center" wrapText="1"/>
    </xf>
    <xf numFmtId="0" fontId="8" fillId="2" borderId="43" xfId="0" applyFont="1" applyFill="1" applyBorder="1" applyAlignment="1">
      <alignment horizontal="left" vertical="center" wrapText="1"/>
    </xf>
    <xf numFmtId="0" fontId="13" fillId="2" borderId="143" xfId="0" applyFont="1" applyFill="1" applyBorder="1" applyAlignment="1">
      <alignment horizontal="right" vertical="center" wrapText="1"/>
    </xf>
    <xf numFmtId="3" fontId="8" fillId="4" borderId="143" xfId="0" applyNumberFormat="1" applyFont="1" applyFill="1" applyBorder="1" applyAlignment="1">
      <alignment horizontal="center" vertical="center" wrapText="1"/>
    </xf>
    <xf numFmtId="0" fontId="13" fillId="2" borderId="42" xfId="0" applyFont="1" applyFill="1" applyBorder="1" applyAlignment="1">
      <alignment horizontal="right" vertical="center" wrapText="1"/>
    </xf>
    <xf numFmtId="3" fontId="8" fillId="4" borderId="42" xfId="0" applyNumberFormat="1" applyFont="1" applyFill="1" applyBorder="1" applyAlignment="1">
      <alignment horizontal="center" vertical="center" wrapText="1"/>
    </xf>
    <xf numFmtId="3" fontId="8" fillId="0" borderId="43" xfId="0" applyNumberFormat="1" applyFont="1" applyBorder="1" applyAlignment="1">
      <alignment horizontal="center"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9" fillId="2" borderId="0" xfId="0" applyFont="1" applyFill="1" applyAlignment="1">
      <alignment horizontal="left" vertical="center" wrapText="1"/>
    </xf>
    <xf numFmtId="0" fontId="13" fillId="2" borderId="11" xfId="0" applyFont="1" applyFill="1" applyBorder="1" applyAlignment="1">
      <alignment horizontal="right" vertical="center" wrapText="1"/>
    </xf>
    <xf numFmtId="3" fontId="8" fillId="4" borderId="11" xfId="0" applyNumberFormat="1" applyFont="1" applyFill="1" applyBorder="1" applyAlignment="1">
      <alignment horizontal="center" vertical="center" wrapText="1"/>
    </xf>
    <xf numFmtId="6" fontId="12" fillId="0" borderId="1" xfId="0" applyNumberFormat="1" applyFont="1" applyBorder="1" applyAlignment="1">
      <alignment horizontal="center" vertical="center" wrapText="1"/>
    </xf>
    <xf numFmtId="0" fontId="8" fillId="0" borderId="8" xfId="0" applyFont="1" applyBorder="1" applyAlignment="1">
      <alignment vertical="center" wrapText="1"/>
    </xf>
    <xf numFmtId="3" fontId="8" fillId="0" borderId="10" xfId="0" applyNumberFormat="1" applyFont="1" applyBorder="1" applyAlignment="1">
      <alignment horizontal="center" vertical="center" wrapText="1"/>
    </xf>
    <xf numFmtId="0" fontId="13" fillId="0" borderId="94" xfId="4" applyFont="1" applyBorder="1"/>
    <xf numFmtId="0" fontId="13" fillId="0" borderId="36" xfId="4" applyFont="1" applyBorder="1" applyAlignment="1">
      <alignment horizontal="center"/>
    </xf>
    <xf numFmtId="0" fontId="13" fillId="0" borderId="40" xfId="4" applyFont="1" applyBorder="1" applyAlignment="1">
      <alignment horizontal="center"/>
    </xf>
    <xf numFmtId="0" fontId="13" fillId="0" borderId="142" xfId="4" applyFont="1" applyBorder="1"/>
    <xf numFmtId="0" fontId="0" fillId="0" borderId="0" xfId="0" applyAlignment="1" applyProtection="1">
      <alignment horizontal="left" vertical="top" wrapText="1"/>
      <protection locked="0"/>
    </xf>
    <xf numFmtId="0" fontId="0" fillId="0" borderId="0" xfId="0" applyAlignment="1">
      <alignment horizontal="center" vertical="center" wrapText="1"/>
    </xf>
    <xf numFmtId="0" fontId="8"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vertical="center" wrapText="1"/>
    </xf>
    <xf numFmtId="168" fontId="0" fillId="0" borderId="46" xfId="2" applyNumberFormat="1" applyFont="1" applyBorder="1" applyAlignment="1">
      <alignment horizontal="center"/>
    </xf>
    <xf numFmtId="3" fontId="8" fillId="4" borderId="41" xfId="0" applyNumberFormat="1" applyFont="1" applyFill="1" applyBorder="1" applyAlignment="1">
      <alignment horizontal="center" vertical="center" wrapText="1"/>
    </xf>
    <xf numFmtId="166" fontId="6" fillId="4" borderId="1" xfId="0" applyNumberFormat="1" applyFont="1" applyFill="1" applyBorder="1" applyAlignment="1" applyProtection="1">
      <alignment horizontal="center" vertical="center"/>
      <protection locked="0"/>
    </xf>
    <xf numFmtId="0" fontId="0" fillId="4" borderId="1" xfId="0" applyFill="1" applyBorder="1" applyAlignment="1" applyProtection="1">
      <alignment vertical="center" wrapText="1"/>
      <protection locked="0"/>
    </xf>
    <xf numFmtId="0" fontId="6"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vertical="center" wrapText="1"/>
      <protection locked="0"/>
    </xf>
    <xf numFmtId="0" fontId="8" fillId="8" borderId="12" xfId="0" applyFont="1" applyFill="1" applyBorder="1" applyAlignment="1">
      <alignment horizontal="center"/>
    </xf>
    <xf numFmtId="3" fontId="23" fillId="4" borderId="93" xfId="0" applyNumberFormat="1" applyFont="1" applyFill="1" applyBorder="1"/>
    <xf numFmtId="3" fontId="23" fillId="4" borderId="66" xfId="0" applyNumberFormat="1" applyFont="1" applyFill="1" applyBorder="1"/>
    <xf numFmtId="3" fontId="23" fillId="4" borderId="144" xfId="0" applyNumberFormat="1" applyFont="1" applyFill="1" applyBorder="1"/>
    <xf numFmtId="3" fontId="23" fillId="0" borderId="67" xfId="0" applyNumberFormat="1" applyFont="1" applyBorder="1" applyAlignment="1">
      <alignment horizontal="right"/>
    </xf>
    <xf numFmtId="9" fontId="23" fillId="0" borderId="68" xfId="2" applyFont="1" applyBorder="1" applyAlignment="1">
      <alignment horizontal="right"/>
    </xf>
    <xf numFmtId="9" fontId="23" fillId="0" borderId="105" xfId="2" applyFont="1" applyBorder="1" applyAlignment="1">
      <alignment horizontal="right"/>
    </xf>
    <xf numFmtId="3" fontId="23" fillId="0" borderId="112" xfId="0" applyNumberFormat="1" applyFont="1" applyBorder="1" applyAlignment="1">
      <alignment horizontal="right"/>
    </xf>
    <xf numFmtId="0" fontId="23" fillId="0" borderId="82" xfId="0" applyFont="1" applyBorder="1" applyAlignment="1">
      <alignment horizontal="right"/>
    </xf>
    <xf numFmtId="0" fontId="23" fillId="0" borderId="86" xfId="0" applyFont="1" applyBorder="1" applyAlignment="1">
      <alignment horizontal="right"/>
    </xf>
    <xf numFmtId="3" fontId="23" fillId="4" borderId="88" xfId="0" applyNumberFormat="1" applyFont="1" applyFill="1" applyBorder="1"/>
    <xf numFmtId="3" fontId="23" fillId="4" borderId="63" xfId="0" applyNumberFormat="1" applyFont="1" applyFill="1" applyBorder="1"/>
    <xf numFmtId="3" fontId="23" fillId="4" borderId="137" xfId="0" applyNumberFormat="1" applyFont="1" applyFill="1" applyBorder="1"/>
    <xf numFmtId="3" fontId="23" fillId="0" borderId="64" xfId="0" applyNumberFormat="1" applyFont="1" applyBorder="1" applyAlignment="1">
      <alignment horizontal="right"/>
    </xf>
    <xf numFmtId="9" fontId="23" fillId="0" borderId="65" xfId="2" applyFont="1" applyBorder="1" applyAlignment="1">
      <alignment horizontal="right"/>
    </xf>
    <xf numFmtId="9" fontId="23" fillId="0" borderId="106" xfId="2" applyFont="1" applyBorder="1" applyAlignment="1">
      <alignment horizontal="right"/>
    </xf>
    <xf numFmtId="3" fontId="23" fillId="0" borderId="113" xfId="0" applyNumberFormat="1" applyFont="1" applyBorder="1" applyAlignment="1">
      <alignment horizontal="right"/>
    </xf>
    <xf numFmtId="0" fontId="23" fillId="0" borderId="145" xfId="0" applyFont="1" applyBorder="1" applyAlignment="1">
      <alignment horizontal="right"/>
    </xf>
    <xf numFmtId="3" fontId="23" fillId="4" borderId="146" xfId="0" applyNumberFormat="1" applyFont="1" applyFill="1" applyBorder="1"/>
    <xf numFmtId="3" fontId="23" fillId="4" borderId="147" xfId="0" applyNumberFormat="1" applyFont="1" applyFill="1" applyBorder="1"/>
    <xf numFmtId="3" fontId="23" fillId="4" borderId="148" xfId="0" applyNumberFormat="1" applyFont="1" applyFill="1" applyBorder="1"/>
    <xf numFmtId="3" fontId="23" fillId="0" borderId="149" xfId="0" applyNumberFormat="1" applyFont="1" applyBorder="1" applyAlignment="1">
      <alignment horizontal="right"/>
    </xf>
    <xf numFmtId="9" fontId="23" fillId="0" borderId="150" xfId="2" applyFont="1" applyBorder="1" applyAlignment="1">
      <alignment horizontal="right"/>
    </xf>
    <xf numFmtId="9" fontId="23" fillId="0" borderId="151" xfId="2" applyFont="1" applyBorder="1" applyAlignment="1">
      <alignment horizontal="right"/>
    </xf>
    <xf numFmtId="3" fontId="23" fillId="0" borderId="153" xfId="0" applyNumberFormat="1" applyFont="1" applyBorder="1" applyAlignment="1">
      <alignment horizontal="right"/>
    </xf>
    <xf numFmtId="3" fontId="0" fillId="4" borderId="76" xfId="0" applyNumberFormat="1" applyFill="1" applyBorder="1"/>
    <xf numFmtId="3" fontId="0" fillId="4" borderId="47" xfId="0" applyNumberFormat="1" applyFill="1" applyBorder="1"/>
    <xf numFmtId="3" fontId="0" fillId="4" borderId="134" xfId="0" applyNumberFormat="1" applyFill="1" applyBorder="1"/>
    <xf numFmtId="3" fontId="0" fillId="0" borderId="54" xfId="0" applyNumberFormat="1" applyBorder="1" applyAlignment="1">
      <alignment horizontal="right"/>
    </xf>
    <xf numFmtId="9" fontId="0" fillId="0" borderId="55" xfId="2" applyFont="1" applyBorder="1" applyAlignment="1">
      <alignment horizontal="right"/>
    </xf>
    <xf numFmtId="9" fontId="0" fillId="0" borderId="101" xfId="2" applyFont="1" applyBorder="1" applyAlignment="1">
      <alignment horizontal="right"/>
    </xf>
    <xf numFmtId="3" fontId="0" fillId="0" borderId="74" xfId="0" applyNumberFormat="1" applyBorder="1" applyAlignment="1">
      <alignment horizontal="right"/>
    </xf>
    <xf numFmtId="0" fontId="23" fillId="0" borderId="5" xfId="0" applyFont="1" applyBorder="1" applyAlignment="1">
      <alignment horizontal="right"/>
    </xf>
    <xf numFmtId="3" fontId="0" fillId="0" borderId="67" xfId="0" applyNumberFormat="1" applyBorder="1" applyAlignment="1">
      <alignment horizontal="right"/>
    </xf>
    <xf numFmtId="9" fontId="0" fillId="0" borderId="68" xfId="2" applyFont="1" applyBorder="1" applyAlignment="1">
      <alignment horizontal="right"/>
    </xf>
    <xf numFmtId="9" fontId="0" fillId="0" borderId="105" xfId="2" applyFont="1" applyBorder="1" applyAlignment="1">
      <alignment horizontal="right"/>
    </xf>
    <xf numFmtId="3" fontId="0" fillId="0" borderId="112" xfId="0" applyNumberFormat="1" applyBorder="1" applyAlignment="1">
      <alignment horizontal="right"/>
    </xf>
    <xf numFmtId="3" fontId="0" fillId="0" borderId="93" xfId="0" applyNumberFormat="1" applyBorder="1"/>
    <xf numFmtId="3" fontId="0" fillId="0" borderId="66" xfId="0" applyNumberFormat="1" applyBorder="1"/>
    <xf numFmtId="3" fontId="0" fillId="0" borderId="144" xfId="0" applyNumberFormat="1" applyBorder="1"/>
    <xf numFmtId="3" fontId="6" fillId="0" borderId="120" xfId="0" applyNumberFormat="1" applyFont="1" applyBorder="1"/>
    <xf numFmtId="3" fontId="0" fillId="0" borderId="121" xfId="0" applyNumberFormat="1" applyBorder="1"/>
    <xf numFmtId="3" fontId="6" fillId="0" borderId="122" xfId="0" applyNumberFormat="1" applyFont="1" applyBorder="1"/>
    <xf numFmtId="3" fontId="0" fillId="0" borderId="123" xfId="0" applyNumberFormat="1" applyBorder="1"/>
    <xf numFmtId="3" fontId="6" fillId="0" borderId="125" xfId="0" applyNumberFormat="1" applyFont="1" applyBorder="1"/>
    <xf numFmtId="3" fontId="0" fillId="0" borderId="124" xfId="0" applyNumberFormat="1" applyBorder="1"/>
    <xf numFmtId="3" fontId="23" fillId="0" borderId="120" xfId="0" applyNumberFormat="1" applyFont="1" applyBorder="1"/>
    <xf numFmtId="3" fontId="23" fillId="0" borderId="121" xfId="0" applyNumberFormat="1" applyFont="1" applyBorder="1"/>
    <xf numFmtId="3" fontId="23" fillId="0" borderId="152" xfId="0" applyNumberFormat="1" applyFont="1" applyBorder="1"/>
    <xf numFmtId="3" fontId="6" fillId="0" borderId="121" xfId="0" applyNumberFormat="1" applyFont="1" applyBorder="1"/>
    <xf numFmtId="3" fontId="0" fillId="0" borderId="102" xfId="0" applyNumberFormat="1" applyBorder="1"/>
    <xf numFmtId="3" fontId="0" fillId="0" borderId="120" xfId="0" applyNumberFormat="1" applyBorder="1"/>
    <xf numFmtId="3" fontId="0" fillId="0" borderId="103" xfId="0" applyNumberFormat="1" applyBorder="1"/>
    <xf numFmtId="0" fontId="6" fillId="0" borderId="1" xfId="0" applyFont="1" applyBorder="1" applyAlignment="1">
      <alignment horizontal="center"/>
    </xf>
    <xf numFmtId="4" fontId="0" fillId="0" borderId="76" xfId="0" applyNumberFormat="1" applyBorder="1" applyAlignment="1">
      <alignment horizontal="right"/>
    </xf>
    <xf numFmtId="9" fontId="5" fillId="0" borderId="55" xfId="2" applyFont="1" applyFill="1" applyBorder="1" applyAlignment="1">
      <alignment horizontal="right"/>
    </xf>
    <xf numFmtId="9" fontId="5" fillId="0" borderId="101" xfId="2" applyFont="1" applyFill="1" applyBorder="1" applyAlignment="1">
      <alignment horizontal="right"/>
    </xf>
    <xf numFmtId="0" fontId="8" fillId="9" borderId="24" xfId="0" applyFont="1" applyFill="1" applyBorder="1" applyAlignment="1">
      <alignment horizontal="center" vertical="center" wrapText="1"/>
    </xf>
    <xf numFmtId="0" fontId="8" fillId="9" borderId="23" xfId="0" applyFont="1" applyFill="1" applyBorder="1" applyAlignment="1">
      <alignment horizontal="center" vertical="center"/>
    </xf>
    <xf numFmtId="0" fontId="4" fillId="9" borderId="10" xfId="0" applyFont="1" applyFill="1" applyBorder="1" applyAlignment="1">
      <alignment horizontal="center" vertical="center"/>
    </xf>
    <xf numFmtId="3" fontId="6" fillId="0" borderId="158" xfId="0" applyNumberFormat="1" applyFont="1" applyBorder="1"/>
    <xf numFmtId="3" fontId="6" fillId="14" borderId="13" xfId="0" applyNumberFormat="1" applyFont="1" applyFill="1" applyBorder="1"/>
    <xf numFmtId="3" fontId="0" fillId="4" borderId="13" xfId="0" applyNumberFormat="1" applyFill="1" applyBorder="1"/>
    <xf numFmtId="4" fontId="0" fillId="0" borderId="126" xfId="0" applyNumberFormat="1" applyBorder="1" applyAlignment="1">
      <alignment horizontal="right"/>
    </xf>
    <xf numFmtId="4" fontId="0" fillId="0" borderId="103" xfId="0" applyNumberFormat="1" applyBorder="1" applyAlignment="1">
      <alignment horizontal="right"/>
    </xf>
    <xf numFmtId="3" fontId="23" fillId="0" borderId="115" xfId="0" applyNumberFormat="1" applyFont="1" applyBorder="1" applyAlignment="1">
      <alignment horizontal="right"/>
    </xf>
    <xf numFmtId="9" fontId="23" fillId="0" borderId="62" xfId="2" applyFont="1" applyFill="1" applyBorder="1" applyAlignment="1">
      <alignment horizontal="right"/>
    </xf>
    <xf numFmtId="3" fontId="7" fillId="0" borderId="115" xfId="0" applyNumberFormat="1" applyFont="1" applyBorder="1" applyAlignment="1">
      <alignment horizontal="right"/>
    </xf>
    <xf numFmtId="9" fontId="7" fillId="0" borderId="62" xfId="2" applyFont="1" applyFill="1" applyBorder="1" applyAlignment="1">
      <alignment horizontal="right"/>
    </xf>
    <xf numFmtId="4" fontId="6" fillId="8" borderId="91" xfId="0" applyNumberFormat="1" applyFont="1" applyFill="1" applyBorder="1" applyAlignment="1">
      <alignment horizontal="right"/>
    </xf>
    <xf numFmtId="4" fontId="6" fillId="8" borderId="46" xfId="0" applyNumberFormat="1" applyFont="1" applyFill="1" applyBorder="1"/>
    <xf numFmtId="4" fontId="6" fillId="8" borderId="125" xfId="0" applyNumberFormat="1" applyFont="1" applyFill="1" applyBorder="1" applyAlignment="1">
      <alignment horizontal="right"/>
    </xf>
    <xf numFmtId="4" fontId="0" fillId="0" borderId="0" xfId="0" applyNumberFormat="1"/>
    <xf numFmtId="2" fontId="0" fillId="0" borderId="0" xfId="0" applyNumberFormat="1"/>
    <xf numFmtId="9" fontId="0" fillId="0" borderId="0" xfId="2" applyFont="1" applyBorder="1" applyAlignment="1">
      <alignment horizontal="center"/>
    </xf>
    <xf numFmtId="0" fontId="24" fillId="0" borderId="0" xfId="0" applyFont="1" applyAlignment="1">
      <alignment vertical="center"/>
    </xf>
    <xf numFmtId="0" fontId="25" fillId="0" borderId="0" xfId="0" applyFont="1"/>
    <xf numFmtId="3" fontId="6" fillId="0" borderId="0" xfId="0" applyNumberFormat="1" applyFont="1"/>
    <xf numFmtId="0" fontId="24" fillId="0" borderId="0" xfId="0" applyFont="1" applyAlignment="1">
      <alignment horizontal="right"/>
    </xf>
    <xf numFmtId="0" fontId="6" fillId="0" borderId="0" xfId="0" applyFont="1"/>
    <xf numFmtId="3" fontId="6" fillId="0" borderId="0" xfId="0" applyNumberFormat="1" applyFont="1" applyAlignment="1">
      <alignment horizontal="right"/>
    </xf>
    <xf numFmtId="164" fontId="0" fillId="0" borderId="0" xfId="0" applyNumberFormat="1"/>
    <xf numFmtId="3" fontId="0" fillId="0" borderId="0" xfId="0" applyNumberFormat="1"/>
    <xf numFmtId="4" fontId="0" fillId="0" borderId="5" xfId="0" applyNumberFormat="1" applyBorder="1" applyAlignment="1">
      <alignment horizontal="right"/>
    </xf>
    <xf numFmtId="9" fontId="5" fillId="0" borderId="0" xfId="2" applyFont="1" applyFill="1" applyBorder="1" applyAlignment="1">
      <alignment horizontal="right"/>
    </xf>
    <xf numFmtId="0" fontId="6" fillId="0" borderId="5" xfId="0" applyFont="1" applyBorder="1" applyAlignment="1">
      <alignment horizontal="left" vertical="top"/>
    </xf>
    <xf numFmtId="9" fontId="6" fillId="0" borderId="55" xfId="2" applyFont="1" applyFill="1" applyBorder="1" applyAlignment="1">
      <alignment horizontal="right"/>
    </xf>
    <xf numFmtId="9" fontId="6" fillId="0" borderId="0" xfId="2" applyFont="1" applyFill="1" applyBorder="1" applyAlignment="1">
      <alignment horizontal="right"/>
    </xf>
    <xf numFmtId="0" fontId="6" fillId="0" borderId="160" xfId="0" applyFont="1" applyBorder="1" applyAlignment="1">
      <alignment horizontal="left" vertical="top"/>
    </xf>
    <xf numFmtId="4" fontId="6" fillId="0" borderId="161" xfId="0" applyNumberFormat="1" applyFont="1" applyBorder="1" applyAlignment="1">
      <alignment horizontal="right"/>
    </xf>
    <xf numFmtId="3" fontId="6" fillId="0" borderId="162" xfId="0" applyNumberFormat="1" applyFont="1" applyBorder="1" applyAlignment="1">
      <alignment horizontal="right"/>
    </xf>
    <xf numFmtId="9" fontId="6" fillId="0" borderId="163" xfId="2" applyFont="1" applyFill="1" applyBorder="1" applyAlignment="1">
      <alignment horizontal="right"/>
    </xf>
    <xf numFmtId="9" fontId="6" fillId="0" borderId="164" xfId="2" applyFont="1" applyFill="1" applyBorder="1" applyAlignment="1">
      <alignment horizontal="right"/>
    </xf>
    <xf numFmtId="4" fontId="6" fillId="0" borderId="165" xfId="0" applyNumberFormat="1" applyFont="1" applyBorder="1" applyAlignment="1">
      <alignment horizontal="right"/>
    </xf>
    <xf numFmtId="0" fontId="3" fillId="0" borderId="166" xfId="0" applyFont="1" applyBorder="1"/>
    <xf numFmtId="0" fontId="6" fillId="0" borderId="145" xfId="0" applyFont="1" applyBorder="1" applyAlignment="1">
      <alignment horizontal="left" wrapText="1"/>
    </xf>
    <xf numFmtId="4" fontId="6" fillId="0" borderId="146" xfId="0" applyNumberFormat="1" applyFont="1" applyBorder="1" applyAlignment="1">
      <alignment horizontal="right" vertical="center"/>
    </xf>
    <xf numFmtId="4" fontId="0" fillId="0" borderId="90" xfId="0" applyNumberFormat="1" applyBorder="1" applyAlignment="1">
      <alignment horizontal="right"/>
    </xf>
    <xf numFmtId="9" fontId="5" fillId="0" borderId="62" xfId="2" applyFont="1" applyFill="1" applyBorder="1" applyAlignment="1">
      <alignment horizontal="right"/>
    </xf>
    <xf numFmtId="9" fontId="5" fillId="0" borderId="157" xfId="2" applyFont="1" applyFill="1" applyBorder="1" applyAlignment="1">
      <alignment horizontal="right"/>
    </xf>
    <xf numFmtId="4" fontId="0" fillId="0" borderId="123" xfId="0" applyNumberFormat="1" applyBorder="1" applyAlignment="1">
      <alignment horizontal="right"/>
    </xf>
    <xf numFmtId="4" fontId="0" fillId="0" borderId="2" xfId="0" applyNumberFormat="1" applyBorder="1" applyAlignment="1">
      <alignment horizontal="right"/>
    </xf>
    <xf numFmtId="4" fontId="6" fillId="0" borderId="160" xfId="0" applyNumberFormat="1" applyFont="1" applyBorder="1" applyAlignment="1">
      <alignment horizontal="right"/>
    </xf>
    <xf numFmtId="4" fontId="0" fillId="0" borderId="81" xfId="0" applyNumberFormat="1" applyBorder="1" applyAlignment="1">
      <alignment horizontal="right"/>
    </xf>
    <xf numFmtId="4" fontId="6" fillId="0" borderId="5" xfId="0" applyNumberFormat="1" applyFont="1" applyBorder="1" applyAlignment="1">
      <alignment horizontal="right"/>
    </xf>
    <xf numFmtId="4" fontId="0" fillId="0" borderId="5" xfId="0" applyNumberFormat="1" applyBorder="1"/>
    <xf numFmtId="3" fontId="0" fillId="0" borderId="170" xfId="0" applyNumberFormat="1" applyBorder="1" applyAlignment="1">
      <alignment horizontal="right"/>
    </xf>
    <xf numFmtId="3" fontId="6" fillId="8" borderId="84" xfId="0" applyNumberFormat="1" applyFont="1" applyFill="1" applyBorder="1" applyAlignment="1">
      <alignment horizontal="right"/>
    </xf>
    <xf numFmtId="4" fontId="0" fillId="0" borderId="79" xfId="0" applyNumberFormat="1" applyBorder="1" applyAlignment="1">
      <alignment horizontal="right"/>
    </xf>
    <xf numFmtId="4" fontId="6" fillId="8" borderId="84" xfId="0" applyNumberFormat="1" applyFont="1" applyFill="1" applyBorder="1" applyAlignment="1">
      <alignment horizontal="right"/>
    </xf>
    <xf numFmtId="4" fontId="0" fillId="0" borderId="171" xfId="0" applyNumberFormat="1" applyBorder="1" applyAlignment="1">
      <alignment horizontal="right"/>
    </xf>
    <xf numFmtId="4" fontId="6" fillId="0" borderId="172" xfId="0" applyNumberFormat="1" applyFont="1" applyBorder="1" applyAlignment="1">
      <alignment horizontal="right"/>
    </xf>
    <xf numFmtId="4" fontId="0" fillId="0" borderId="173" xfId="0" applyNumberFormat="1" applyBorder="1" applyAlignment="1">
      <alignment horizontal="right"/>
    </xf>
    <xf numFmtId="4" fontId="0" fillId="0" borderId="174" xfId="0" applyNumberFormat="1" applyBorder="1" applyAlignment="1">
      <alignment horizontal="right"/>
    </xf>
    <xf numFmtId="4" fontId="6" fillId="0" borderId="173" xfId="0" applyNumberFormat="1" applyFont="1" applyBorder="1" applyAlignment="1">
      <alignment horizontal="right"/>
    </xf>
    <xf numFmtId="4" fontId="6" fillId="8" borderId="176" xfId="0" applyNumberFormat="1" applyFont="1" applyFill="1" applyBorder="1" applyAlignment="1">
      <alignment horizontal="right"/>
    </xf>
    <xf numFmtId="3" fontId="0" fillId="0" borderId="177" xfId="0" applyNumberFormat="1" applyBorder="1" applyAlignment="1">
      <alignment horizontal="right"/>
    </xf>
    <xf numFmtId="3" fontId="6" fillId="0" borderId="170" xfId="0" applyNumberFormat="1" applyFont="1" applyBorder="1" applyAlignment="1">
      <alignment horizontal="right"/>
    </xf>
    <xf numFmtId="4" fontId="0" fillId="0" borderId="178" xfId="0" applyNumberFormat="1" applyBorder="1" applyAlignment="1">
      <alignment horizontal="right"/>
    </xf>
    <xf numFmtId="4" fontId="0" fillId="0" borderId="179" xfId="0" applyNumberFormat="1" applyBorder="1" applyAlignment="1">
      <alignment horizontal="right"/>
    </xf>
    <xf numFmtId="4" fontId="6" fillId="0" borderId="178" xfId="0" applyNumberFormat="1" applyFont="1" applyBorder="1" applyAlignment="1">
      <alignment horizontal="right"/>
    </xf>
    <xf numFmtId="4" fontId="6" fillId="0" borderId="181" xfId="0" applyNumberFormat="1" applyFont="1" applyBorder="1" applyAlignment="1">
      <alignment horizontal="right" vertical="center"/>
    </xf>
    <xf numFmtId="9" fontId="6" fillId="0" borderId="150" xfId="2" applyFont="1" applyBorder="1" applyAlignment="1">
      <alignment horizontal="right" vertical="center"/>
    </xf>
    <xf numFmtId="9" fontId="5" fillId="0" borderId="168" xfId="2" applyFont="1" applyFill="1" applyBorder="1" applyAlignment="1">
      <alignment horizontal="right"/>
    </xf>
    <xf numFmtId="2" fontId="6" fillId="0" borderId="150" xfId="2" applyNumberFormat="1" applyFont="1" applyBorder="1" applyAlignment="1">
      <alignment horizontal="right" vertical="center"/>
    </xf>
    <xf numFmtId="0" fontId="13" fillId="0" borderId="182" xfId="4" applyFont="1" applyBorder="1"/>
    <xf numFmtId="0" fontId="13" fillId="0" borderId="183" xfId="4" applyFont="1" applyBorder="1" applyAlignment="1">
      <alignment horizontal="center"/>
    </xf>
    <xf numFmtId="3" fontId="8" fillId="4" borderId="44" xfId="0" applyNumberFormat="1" applyFont="1" applyFill="1" applyBorder="1" applyAlignment="1">
      <alignment horizontal="center" vertical="center" wrapText="1"/>
    </xf>
    <xf numFmtId="0" fontId="13" fillId="0" borderId="184" xfId="4" applyFont="1" applyBorder="1"/>
    <xf numFmtId="0" fontId="13" fillId="0" borderId="185" xfId="4" applyFont="1" applyBorder="1" applyAlignment="1">
      <alignment horizontal="center"/>
    </xf>
    <xf numFmtId="3" fontId="8" fillId="4" borderId="98"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5" xfId="0" applyBorder="1" applyAlignment="1">
      <alignment horizontal="left" vertical="top"/>
    </xf>
    <xf numFmtId="0" fontId="0" fillId="0" borderId="81" xfId="0" applyBorder="1" applyAlignment="1">
      <alignment horizontal="left" vertical="top"/>
    </xf>
    <xf numFmtId="4" fontId="6" fillId="0" borderId="123" xfId="0" applyNumberFormat="1" applyFont="1" applyBorder="1" applyAlignment="1">
      <alignment horizontal="right"/>
    </xf>
    <xf numFmtId="4" fontId="0" fillId="0" borderId="167" xfId="0" applyNumberFormat="1" applyBorder="1" applyAlignment="1">
      <alignment horizontal="right"/>
    </xf>
    <xf numFmtId="4" fontId="0" fillId="0" borderId="169" xfId="0" applyNumberFormat="1" applyBorder="1" applyAlignment="1">
      <alignment horizontal="right"/>
    </xf>
    <xf numFmtId="4" fontId="0" fillId="0" borderId="175" xfId="0" applyNumberFormat="1" applyBorder="1" applyAlignment="1">
      <alignment horizontal="right"/>
    </xf>
    <xf numFmtId="2" fontId="5" fillId="0" borderId="180" xfId="2" applyNumberFormat="1" applyFont="1" applyFill="1" applyBorder="1" applyAlignment="1">
      <alignment horizontal="right"/>
    </xf>
    <xf numFmtId="2" fontId="5" fillId="0" borderId="168" xfId="2" applyNumberFormat="1" applyFont="1" applyFill="1" applyBorder="1" applyAlignment="1">
      <alignment horizontal="right"/>
    </xf>
    <xf numFmtId="3" fontId="6" fillId="2" borderId="154" xfId="0" applyNumberFormat="1" applyFont="1" applyFill="1" applyBorder="1"/>
    <xf numFmtId="3" fontId="0" fillId="2" borderId="155" xfId="0" applyNumberFormat="1" applyFill="1" applyBorder="1"/>
    <xf numFmtId="3" fontId="6" fillId="2" borderId="156" xfId="0" applyNumberFormat="1" applyFont="1" applyFill="1" applyBorder="1"/>
    <xf numFmtId="3" fontId="0" fillId="2" borderId="157" xfId="0" applyNumberFormat="1" applyFill="1" applyBorder="1"/>
    <xf numFmtId="3" fontId="0" fillId="2" borderId="159" xfId="0" applyNumberFormat="1" applyFill="1" applyBorder="1"/>
    <xf numFmtId="3" fontId="23" fillId="2" borderId="154" xfId="0" applyNumberFormat="1" applyFont="1" applyFill="1" applyBorder="1"/>
    <xf numFmtId="3" fontId="6" fillId="2" borderId="155" xfId="0" applyNumberFormat="1" applyFont="1" applyFill="1" applyBorder="1"/>
    <xf numFmtId="3" fontId="6" fillId="2" borderId="158" xfId="0" applyNumberFormat="1" applyFont="1" applyFill="1" applyBorder="1"/>
    <xf numFmtId="3" fontId="6" fillId="2" borderId="140" xfId="0" applyNumberFormat="1" applyFont="1" applyFill="1" applyBorder="1"/>
    <xf numFmtId="3" fontId="0" fillId="2" borderId="13" xfId="0" applyNumberFormat="1" applyFill="1" applyBorder="1"/>
    <xf numFmtId="3" fontId="0" fillId="2" borderId="154" xfId="0" applyNumberFormat="1" applyFill="1" applyBorder="1"/>
    <xf numFmtId="3" fontId="0" fillId="2" borderId="0" xfId="0" applyNumberFormat="1" applyFill="1"/>
    <xf numFmtId="3" fontId="6" fillId="2" borderId="35" xfId="0" applyNumberFormat="1" applyFont="1" applyFill="1" applyBorder="1"/>
    <xf numFmtId="3" fontId="6" fillId="2" borderId="0" xfId="0" applyNumberFormat="1" applyFont="1" applyFill="1"/>
    <xf numFmtId="3" fontId="13" fillId="4" borderId="41" xfId="0" applyNumberFormat="1" applyFont="1" applyFill="1" applyBorder="1" applyAlignment="1">
      <alignment horizontal="center" vertical="center" wrapText="1"/>
    </xf>
    <xf numFmtId="0" fontId="22" fillId="0" borderId="186" xfId="0" applyFont="1" applyBorder="1" applyAlignment="1">
      <alignment horizontal="center" vertical="center"/>
    </xf>
    <xf numFmtId="0" fontId="6" fillId="0" borderId="192" xfId="0" applyFont="1" applyBorder="1" applyAlignment="1">
      <alignment vertical="center"/>
    </xf>
    <xf numFmtId="0" fontId="6" fillId="0" borderId="192" xfId="0" applyFont="1" applyBorder="1" applyAlignment="1">
      <alignment vertical="center" wrapText="1"/>
    </xf>
    <xf numFmtId="166" fontId="6" fillId="4" borderId="193" xfId="0" applyNumberFormat="1" applyFont="1" applyFill="1" applyBorder="1" applyAlignment="1" applyProtection="1">
      <alignment horizontal="center" vertical="center"/>
      <protection locked="0"/>
    </xf>
    <xf numFmtId="0" fontId="0" fillId="4" borderId="192" xfId="0" applyFill="1" applyBorder="1" applyAlignment="1" applyProtection="1">
      <alignment vertical="center" wrapText="1"/>
      <protection locked="0"/>
    </xf>
    <xf numFmtId="0" fontId="6" fillId="4" borderId="193" xfId="0" applyFont="1" applyFill="1" applyBorder="1" applyAlignment="1" applyProtection="1">
      <alignment horizontal="center" vertical="center" wrapText="1"/>
      <protection locked="0"/>
    </xf>
    <xf numFmtId="0" fontId="23" fillId="4" borderId="192" xfId="0" applyFont="1" applyFill="1" applyBorder="1" applyAlignment="1" applyProtection="1">
      <alignment vertical="center" wrapText="1"/>
      <protection locked="0"/>
    </xf>
    <xf numFmtId="0" fontId="8" fillId="0" borderId="0" xfId="0" applyFont="1" applyAlignment="1">
      <alignment horizontal="left" vertical="center" wrapText="1"/>
    </xf>
    <xf numFmtId="6" fontId="8" fillId="0" borderId="0" xfId="0" applyNumberFormat="1" applyFont="1" applyAlignment="1">
      <alignment horizontal="center" vertical="center" wrapText="1"/>
    </xf>
    <xf numFmtId="166" fontId="4" fillId="0" borderId="12" xfId="0" applyNumberFormat="1" applyFont="1" applyBorder="1" applyAlignment="1">
      <alignment horizontal="center" vertical="center" wrapText="1"/>
    </xf>
    <xf numFmtId="3" fontId="6" fillId="0" borderId="56" xfId="0" applyNumberFormat="1" applyFont="1" applyBorder="1"/>
    <xf numFmtId="3" fontId="0" fillId="0" borderId="58" xfId="0" applyNumberFormat="1" applyBorder="1"/>
    <xf numFmtId="3" fontId="0" fillId="0" borderId="67" xfId="0" applyNumberFormat="1" applyBorder="1"/>
    <xf numFmtId="3" fontId="0" fillId="0" borderId="61" xfId="0" applyNumberFormat="1" applyBorder="1"/>
    <xf numFmtId="3" fontId="0" fillId="0" borderId="64" xfId="0" applyNumberFormat="1" applyBorder="1"/>
    <xf numFmtId="3" fontId="0" fillId="0" borderId="149" xfId="0" applyNumberFormat="1" applyBorder="1"/>
    <xf numFmtId="0" fontId="32" fillId="9" borderId="12"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14" xfId="0" applyFont="1" applyFill="1" applyBorder="1" applyAlignment="1">
      <alignment horizontal="center" vertical="center"/>
    </xf>
    <xf numFmtId="0" fontId="0" fillId="9" borderId="12" xfId="0" applyFill="1" applyBorder="1" applyAlignment="1">
      <alignment horizontal="left" vertical="top" wrapText="1"/>
    </xf>
    <xf numFmtId="0" fontId="0" fillId="9" borderId="13" xfId="0" applyFill="1" applyBorder="1" applyAlignment="1">
      <alignment horizontal="left" vertical="top" wrapText="1"/>
    </xf>
    <xf numFmtId="0" fontId="0" fillId="9" borderId="14" xfId="0" applyFill="1" applyBorder="1" applyAlignment="1">
      <alignment horizontal="left" vertical="top" wrapText="1"/>
    </xf>
    <xf numFmtId="0" fontId="0" fillId="4" borderId="34"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22" fillId="10" borderId="5" xfId="0" applyFont="1" applyFill="1" applyBorder="1" applyAlignment="1">
      <alignment horizontal="center"/>
    </xf>
    <xf numFmtId="0" fontId="22" fillId="10" borderId="0" xfId="0" applyFont="1" applyFill="1" applyAlignment="1">
      <alignment horizontal="center"/>
    </xf>
    <xf numFmtId="0" fontId="22" fillId="10" borderId="6" xfId="0" applyFont="1" applyFill="1" applyBorder="1" applyAlignment="1">
      <alignment horizontal="center"/>
    </xf>
    <xf numFmtId="0" fontId="0" fillId="4" borderId="3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1" fontId="0" fillId="4" borderId="34" xfId="0" applyNumberFormat="1" applyFill="1" applyBorder="1" applyAlignment="1" applyProtection="1">
      <alignment horizontal="center" vertical="center"/>
      <protection locked="0"/>
    </xf>
    <xf numFmtId="1" fontId="0" fillId="4" borderId="35" xfId="0" applyNumberFormat="1" applyFill="1" applyBorder="1" applyAlignment="1" applyProtection="1">
      <alignment horizontal="center" vertical="center"/>
      <protection locked="0"/>
    </xf>
    <xf numFmtId="1" fontId="0" fillId="4" borderId="36" xfId="0" applyNumberForma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15" fillId="6" borderId="12"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31" fillId="4" borderId="34" xfId="0" applyFont="1" applyFill="1" applyBorder="1" applyAlignment="1" applyProtection="1">
      <alignment horizontal="center" vertical="center"/>
      <protection locked="0"/>
    </xf>
    <xf numFmtId="0" fontId="31" fillId="4" borderId="35" xfId="0" applyFont="1" applyFill="1" applyBorder="1" applyAlignment="1" applyProtection="1">
      <alignment horizontal="center" vertical="center"/>
      <protection locked="0"/>
    </xf>
    <xf numFmtId="0" fontId="31" fillId="4" borderId="36" xfId="0" applyFont="1" applyFill="1" applyBorder="1" applyAlignment="1" applyProtection="1">
      <alignment horizontal="center" vertical="center"/>
      <protection locked="0"/>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0" fillId="4" borderId="34" xfId="7" applyFill="1" applyBorder="1" applyAlignment="1" applyProtection="1">
      <alignment horizontal="center" vertical="center"/>
      <protection locked="0"/>
    </xf>
    <xf numFmtId="0" fontId="20" fillId="9" borderId="12" xfId="0" applyFont="1" applyFill="1" applyBorder="1" applyAlignment="1">
      <alignment horizontal="center"/>
    </xf>
    <xf numFmtId="0" fontId="20" fillId="9" borderId="13" xfId="0" applyFont="1" applyFill="1" applyBorder="1" applyAlignment="1">
      <alignment horizontal="center"/>
    </xf>
    <xf numFmtId="0" fontId="20" fillId="9" borderId="14" xfId="0" applyFont="1" applyFill="1" applyBorder="1" applyAlignment="1">
      <alignment horizontal="center"/>
    </xf>
    <xf numFmtId="0" fontId="21" fillId="14" borderId="12" xfId="0" applyFont="1" applyFill="1" applyBorder="1" applyAlignment="1">
      <alignment horizontal="center"/>
    </xf>
    <xf numFmtId="0" fontId="21" fillId="14" borderId="13" xfId="0" applyFont="1" applyFill="1" applyBorder="1" applyAlignment="1">
      <alignment horizontal="center"/>
    </xf>
    <xf numFmtId="0" fontId="21" fillId="14" borderId="14" xfId="0" applyFont="1" applyFill="1" applyBorder="1" applyAlignment="1">
      <alignment horizontal="center"/>
    </xf>
    <xf numFmtId="0" fontId="0" fillId="0" borderId="119" xfId="0" applyBorder="1" applyAlignment="1">
      <alignment horizontal="center" vertical="center" wrapText="1"/>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52" xfId="0" applyBorder="1" applyAlignment="1">
      <alignment horizontal="center"/>
    </xf>
    <xf numFmtId="0" fontId="0" fillId="0" borderId="100" xfId="0" applyBorder="1" applyAlignment="1">
      <alignment horizontal="center"/>
    </xf>
    <xf numFmtId="0" fontId="0" fillId="0" borderId="73" xfId="0" applyBorder="1" applyAlignment="1">
      <alignment horizontal="center"/>
    </xf>
    <xf numFmtId="0" fontId="0" fillId="0" borderId="53" xfId="0" applyBorder="1" applyAlignment="1">
      <alignment horizontal="center"/>
    </xf>
    <xf numFmtId="0" fontId="0" fillId="0" borderId="72" xfId="0" applyBorder="1" applyAlignment="1">
      <alignment horizontal="center"/>
    </xf>
    <xf numFmtId="0" fontId="0" fillId="0" borderId="50" xfId="0" applyBorder="1" applyAlignment="1">
      <alignment horizontal="center"/>
    </xf>
    <xf numFmtId="0" fontId="0" fillId="0" borderId="99" xfId="0" applyBorder="1" applyAlignment="1">
      <alignment horizontal="center"/>
    </xf>
    <xf numFmtId="0" fontId="0" fillId="0" borderId="133" xfId="0" applyBorder="1" applyAlignment="1">
      <alignment horizontal="center" vertical="center" wrapText="1"/>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0" xfId="0" applyBorder="1" applyAlignment="1">
      <alignment horizontal="center" vertical="center" wrapText="1"/>
    </xf>
    <xf numFmtId="0" fontId="0" fillId="0" borderId="47" xfId="0" applyBorder="1" applyAlignment="1">
      <alignment horizontal="center" vertical="center"/>
    </xf>
    <xf numFmtId="0" fontId="0" fillId="0" borderId="131" xfId="0"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5" xfId="0"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0" fillId="4" borderId="12" xfId="0" applyFill="1" applyBorder="1" applyAlignment="1" applyProtection="1">
      <alignment horizontal="center" vertical="top" wrapText="1"/>
      <protection locked="0"/>
    </xf>
    <xf numFmtId="0" fontId="0" fillId="4" borderId="13" xfId="0" applyFill="1" applyBorder="1" applyAlignment="1" applyProtection="1">
      <alignment horizontal="center" vertical="top" wrapText="1"/>
      <protection locked="0"/>
    </xf>
    <xf numFmtId="0" fontId="0" fillId="4" borderId="14" xfId="0" applyFill="1" applyBorder="1" applyAlignment="1" applyProtection="1">
      <alignment horizontal="center" vertical="top" wrapText="1"/>
      <protection locked="0"/>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3" fontId="9" fillId="0" borderId="35" xfId="0" applyNumberFormat="1" applyFont="1" applyBorder="1" applyAlignment="1">
      <alignment horizontal="center" vertical="center" wrapText="1"/>
    </xf>
    <xf numFmtId="3" fontId="9" fillId="0" borderId="36" xfId="0" applyNumberFormat="1" applyFont="1" applyBorder="1" applyAlignment="1">
      <alignment horizontal="center" vertical="center" wrapText="1"/>
    </xf>
    <xf numFmtId="0" fontId="0" fillId="4" borderId="12"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0" fillId="4" borderId="12"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190" xfId="0" applyFill="1" applyBorder="1" applyAlignment="1" applyProtection="1">
      <alignment horizontal="center" vertical="center" wrapText="1"/>
      <protection locked="0"/>
    </xf>
    <xf numFmtId="0" fontId="0" fillId="4" borderId="191" xfId="0" applyFill="1" applyBorder="1" applyAlignment="1" applyProtection="1">
      <alignment horizontal="center" vertical="center" wrapText="1"/>
      <protection locked="0"/>
    </xf>
    <xf numFmtId="166" fontId="6" fillId="0" borderId="12" xfId="0" applyNumberFormat="1" applyFont="1" applyBorder="1" applyAlignment="1" applyProtection="1">
      <alignment horizontal="center" vertical="center"/>
      <protection locked="0"/>
    </xf>
    <xf numFmtId="166" fontId="6" fillId="0" borderId="13" xfId="0" applyNumberFormat="1" applyFont="1" applyBorder="1" applyAlignment="1" applyProtection="1">
      <alignment horizontal="center" vertical="center"/>
      <protection locked="0"/>
    </xf>
    <xf numFmtId="166" fontId="6" fillId="0" borderId="191" xfId="0" applyNumberFormat="1" applyFont="1" applyBorder="1" applyAlignment="1" applyProtection="1">
      <alignment horizontal="center" vertical="center"/>
      <protection locked="0"/>
    </xf>
    <xf numFmtId="0" fontId="6" fillId="0" borderId="190" xfId="0" applyFont="1" applyBorder="1" applyAlignment="1">
      <alignment horizontal="left" wrapText="1"/>
    </xf>
    <xf numFmtId="0" fontId="6" fillId="0" borderId="13" xfId="0" applyFont="1" applyBorder="1" applyAlignment="1">
      <alignment horizontal="left"/>
    </xf>
    <xf numFmtId="0" fontId="6" fillId="0" borderId="191" xfId="0" applyFont="1" applyBorder="1" applyAlignment="1">
      <alignment horizontal="left"/>
    </xf>
    <xf numFmtId="166" fontId="6" fillId="0" borderId="14" xfId="0" applyNumberFormat="1" applyFont="1" applyBorder="1" applyAlignment="1" applyProtection="1">
      <alignment horizontal="center" vertical="center"/>
      <protection locked="0"/>
    </xf>
    <xf numFmtId="0" fontId="6" fillId="0" borderId="12" xfId="0" applyFont="1" applyBorder="1" applyAlignment="1">
      <alignment horizontal="left" wrapText="1"/>
    </xf>
    <xf numFmtId="0" fontId="6" fillId="0" borderId="14" xfId="0" applyFont="1" applyBorder="1" applyAlignment="1">
      <alignment horizontal="left"/>
    </xf>
    <xf numFmtId="0" fontId="6" fillId="0" borderId="190" xfId="0" applyFont="1" applyBorder="1" applyAlignment="1">
      <alignment horizontal="left" vertical="center" wrapText="1"/>
    </xf>
    <xf numFmtId="0" fontId="6" fillId="0" borderId="191" xfId="0" applyFont="1" applyBorder="1" applyAlignment="1">
      <alignment horizontal="left" vertical="center"/>
    </xf>
    <xf numFmtId="0" fontId="0" fillId="4" borderId="194" xfId="0" applyFill="1" applyBorder="1" applyAlignment="1" applyProtection="1">
      <alignment horizontal="center" vertical="center" wrapText="1"/>
      <protection locked="0"/>
    </xf>
    <xf numFmtId="0" fontId="0" fillId="4" borderId="195" xfId="0" applyFill="1" applyBorder="1" applyAlignment="1" applyProtection="1">
      <alignment horizontal="center" vertical="center" wrapText="1"/>
      <protection locked="0"/>
    </xf>
    <xf numFmtId="0" fontId="0" fillId="4" borderId="196" xfId="0" applyFill="1" applyBorder="1" applyAlignment="1" applyProtection="1">
      <alignment horizontal="center" vertical="center" wrapText="1"/>
      <protection locked="0"/>
    </xf>
    <xf numFmtId="0" fontId="0" fillId="4" borderId="190" xfId="0" applyFill="1" applyBorder="1" applyAlignment="1" applyProtection="1">
      <alignment horizontal="left" vertical="center" wrapText="1"/>
      <protection locked="0"/>
    </xf>
    <xf numFmtId="0" fontId="0" fillId="4" borderId="191" xfId="0" applyFill="1" applyBorder="1" applyAlignment="1" applyProtection="1">
      <alignment horizontal="left" vertical="center" wrapText="1"/>
      <protection locked="0"/>
    </xf>
    <xf numFmtId="0" fontId="23" fillId="4" borderId="12" xfId="0" applyFont="1" applyFill="1" applyBorder="1" applyAlignment="1">
      <alignment horizontal="center"/>
    </xf>
    <xf numFmtId="0" fontId="23" fillId="4" borderId="13" xfId="0" applyFont="1" applyFill="1" applyBorder="1" applyAlignment="1">
      <alignment horizontal="center"/>
    </xf>
    <xf numFmtId="0" fontId="23" fillId="4" borderId="14" xfId="0" applyFont="1" applyFill="1" applyBorder="1" applyAlignment="1">
      <alignment horizontal="center"/>
    </xf>
    <xf numFmtId="0" fontId="34" fillId="9" borderId="190"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191" xfId="0" applyFont="1" applyFill="1" applyBorder="1" applyAlignment="1">
      <alignment horizontal="center" vertical="center" wrapText="1"/>
    </xf>
    <xf numFmtId="0" fontId="33" fillId="4" borderId="187" xfId="0" applyFont="1" applyFill="1" applyBorder="1" applyAlignment="1">
      <alignment horizontal="center" vertical="center"/>
    </xf>
    <xf numFmtId="0" fontId="33" fillId="4" borderId="188" xfId="0" applyFont="1" applyFill="1" applyBorder="1" applyAlignment="1">
      <alignment horizontal="center" vertical="center"/>
    </xf>
    <xf numFmtId="0" fontId="33" fillId="4" borderId="189"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34" fillId="9" borderId="12" xfId="0" applyFont="1" applyFill="1" applyBorder="1" applyAlignment="1">
      <alignment horizontal="center" vertical="center" wrapText="1"/>
    </xf>
    <xf numFmtId="0" fontId="34" fillId="9" borderId="14" xfId="0" applyFont="1" applyFill="1" applyBorder="1" applyAlignment="1">
      <alignment horizontal="center" vertical="center" wrapText="1"/>
    </xf>
    <xf numFmtId="0" fontId="22" fillId="0" borderId="0" xfId="0" applyFont="1" applyAlignment="1">
      <alignment horizontal="center" wrapText="1"/>
    </xf>
    <xf numFmtId="0" fontId="3" fillId="4" borderId="190"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91" xfId="0" applyFont="1" applyFill="1" applyBorder="1" applyAlignment="1" applyProtection="1">
      <alignment horizontal="center" vertical="center" wrapText="1"/>
      <protection locked="0"/>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9" fontId="4" fillId="0" borderId="12" xfId="2" applyFont="1" applyBorder="1" applyAlignment="1">
      <alignment horizontal="center" vertical="center"/>
    </xf>
    <xf numFmtId="9" fontId="4" fillId="0" borderId="14" xfId="2" applyFont="1" applyBorder="1" applyAlignment="1">
      <alignment horizontal="center" vertical="center"/>
    </xf>
    <xf numFmtId="0" fontId="3" fillId="5" borderId="0" xfId="0" applyFont="1" applyFill="1" applyAlignment="1">
      <alignment horizontal="center"/>
    </xf>
    <xf numFmtId="3" fontId="4" fillId="0" borderId="12" xfId="0" applyNumberFormat="1" applyFont="1" applyBorder="1" applyAlignment="1">
      <alignment horizontal="center"/>
    </xf>
    <xf numFmtId="3" fontId="4" fillId="0" borderId="13" xfId="0" applyNumberFormat="1" applyFont="1" applyBorder="1" applyAlignment="1">
      <alignment horizontal="center"/>
    </xf>
    <xf numFmtId="3" fontId="4" fillId="0" borderId="14" xfId="0" applyNumberFormat="1" applyFont="1" applyBorder="1" applyAlignment="1">
      <alignment horizontal="center"/>
    </xf>
  </cellXfs>
  <cellStyles count="8">
    <cellStyle name="Lien hypertexte" xfId="7" builtinId="8"/>
    <cellStyle name="Milliers" xfId="1" builtinId="3"/>
    <cellStyle name="Milliers 2" xfId="5" xr:uid="{F7219D9A-F74C-472E-8016-A0D033CB7000}"/>
    <cellStyle name="Normal" xfId="0" builtinId="0"/>
    <cellStyle name="Normal 2" xfId="3" xr:uid="{1AC55BC5-8B43-4100-B9BD-644D24317184}"/>
    <cellStyle name="Normal 2 2" xfId="6" xr:uid="{4397D867-7919-41AC-A6C7-8787928D6AF9}"/>
    <cellStyle name="Normal 3" xfId="4" xr:uid="{7B3062FB-330A-4F28-8ED1-479D83657DFD}"/>
    <cellStyle name="Pourcentage" xfId="2" builtinId="5"/>
  </cellStyles>
  <dxfs count="0"/>
  <tableStyles count="0" defaultTableStyle="TableStyleMedium2" defaultPivotStyle="PivotStyleLight16"/>
  <colors>
    <mruColors>
      <color rgb="FFFFD1D1"/>
      <color rgb="FFE94437"/>
      <color rgb="FFA50021"/>
      <color rgb="FFD00028"/>
      <color rgb="FFFF3300"/>
      <color rgb="FFFF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279400</xdr:colOff>
      <xdr:row>4</xdr:row>
      <xdr:rowOff>163907</xdr:rowOff>
    </xdr:from>
    <xdr:to>
      <xdr:col>10</xdr:col>
      <xdr:colOff>95250</xdr:colOff>
      <xdr:row>4</xdr:row>
      <xdr:rowOff>561152</xdr:rowOff>
    </xdr:to>
    <xdr:pic>
      <xdr:nvPicPr>
        <xdr:cNvPr id="7" name="Image 6" descr="Une image contenant Graphique, Police, graphisme, conception&#10;&#10;Description générée automatiquement">
          <a:extLst>
            <a:ext uri="{FF2B5EF4-FFF2-40B4-BE49-F238E27FC236}">
              <a16:creationId xmlns:a16="http://schemas.microsoft.com/office/drawing/2014/main" id="{578C367B-EE6D-A1A9-596D-056CA20EA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9650" y="824307"/>
          <a:ext cx="1416050" cy="397245"/>
        </a:xfrm>
        <a:prstGeom prst="rect">
          <a:avLst/>
        </a:prstGeom>
        <a:noFill/>
        <a:ln>
          <a:noFill/>
        </a:ln>
      </xdr:spPr>
    </xdr:pic>
    <xdr:clientData/>
  </xdr:twoCellAnchor>
  <xdr:twoCellAnchor editAs="oneCell">
    <xdr:from>
      <xdr:col>1</xdr:col>
      <xdr:colOff>25400</xdr:colOff>
      <xdr:row>4</xdr:row>
      <xdr:rowOff>54280</xdr:rowOff>
    </xdr:from>
    <xdr:to>
      <xdr:col>2</xdr:col>
      <xdr:colOff>266700</xdr:colOff>
      <xdr:row>4</xdr:row>
      <xdr:rowOff>636130</xdr:rowOff>
    </xdr:to>
    <xdr:pic>
      <xdr:nvPicPr>
        <xdr:cNvPr id="3" name="Image 2" descr="Une image contenant texte, Police, Graphique, logo&#10;&#10;Description générée automatiquement">
          <a:extLst>
            <a:ext uri="{FF2B5EF4-FFF2-40B4-BE49-F238E27FC236}">
              <a16:creationId xmlns:a16="http://schemas.microsoft.com/office/drawing/2014/main" id="{AFF50694-1BA2-2E63-7C0C-0C961ACEEC7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152" b="11785"/>
        <a:stretch/>
      </xdr:blipFill>
      <xdr:spPr>
        <a:xfrm>
          <a:off x="234950" y="714680"/>
          <a:ext cx="1041400" cy="581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257188</xdr:colOff>
      <xdr:row>4</xdr:row>
      <xdr:rowOff>88377</xdr:rowOff>
    </xdr:from>
    <xdr:to>
      <xdr:col>3</xdr:col>
      <xdr:colOff>806582</xdr:colOff>
      <xdr:row>7</xdr:row>
      <xdr:rowOff>78851</xdr:rowOff>
    </xdr:to>
    <xdr:pic>
      <xdr:nvPicPr>
        <xdr:cNvPr id="3" name="Image 2" descr="Une image contenant texte, Police, Graphique, logo&#10;&#10;Description générée automatiquement">
          <a:extLst>
            <a:ext uri="{FF2B5EF4-FFF2-40B4-BE49-F238E27FC236}">
              <a16:creationId xmlns:a16="http://schemas.microsoft.com/office/drawing/2014/main" id="{39072A88-D2F4-4CD1-9482-736396DD26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52" b="11785"/>
        <a:stretch/>
      </xdr:blipFill>
      <xdr:spPr>
        <a:xfrm>
          <a:off x="689250" y="628454"/>
          <a:ext cx="869971" cy="4681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3</xdr:row>
      <xdr:rowOff>34926</xdr:rowOff>
    </xdr:from>
    <xdr:to>
      <xdr:col>1</xdr:col>
      <xdr:colOff>476638</xdr:colOff>
      <xdr:row>4</xdr:row>
      <xdr:rowOff>130175</xdr:rowOff>
    </xdr:to>
    <xdr:pic>
      <xdr:nvPicPr>
        <xdr:cNvPr id="3" name="Image 2" descr="Une image contenant texte, Police, Graphique, logo&#10;&#10;Description générée automatiquement">
          <a:extLst>
            <a:ext uri="{FF2B5EF4-FFF2-40B4-BE49-F238E27FC236}">
              <a16:creationId xmlns:a16="http://schemas.microsoft.com/office/drawing/2014/main" id="{53323D45-21A1-43B0-AC79-26FE2A90E1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52" b="11785"/>
        <a:stretch/>
      </xdr:blipFill>
      <xdr:spPr>
        <a:xfrm>
          <a:off x="244475" y="835026"/>
          <a:ext cx="470288" cy="257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47625</xdr:rowOff>
    </xdr:from>
    <xdr:to>
      <xdr:col>1</xdr:col>
      <xdr:colOff>473463</xdr:colOff>
      <xdr:row>4</xdr:row>
      <xdr:rowOff>146049</xdr:rowOff>
    </xdr:to>
    <xdr:pic>
      <xdr:nvPicPr>
        <xdr:cNvPr id="2" name="Image 1" descr="Une image contenant texte, Police, Graphique, logo&#10;&#10;Description générée automatiquement">
          <a:extLst>
            <a:ext uri="{FF2B5EF4-FFF2-40B4-BE49-F238E27FC236}">
              <a16:creationId xmlns:a16="http://schemas.microsoft.com/office/drawing/2014/main" id="{5FC2F3D9-5E31-4E5A-84BA-B88426E56E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52" b="11785"/>
        <a:stretch/>
      </xdr:blipFill>
      <xdr:spPr>
        <a:xfrm>
          <a:off x="247650" y="828675"/>
          <a:ext cx="463938" cy="257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28575</xdr:rowOff>
    </xdr:from>
    <xdr:to>
      <xdr:col>1</xdr:col>
      <xdr:colOff>467113</xdr:colOff>
      <xdr:row>4</xdr:row>
      <xdr:rowOff>146049</xdr:rowOff>
    </xdr:to>
    <xdr:pic>
      <xdr:nvPicPr>
        <xdr:cNvPr id="3" name="Image 2" descr="Une image contenant texte, Police, Graphique, logo&#10;&#10;Description générée automatiquement">
          <a:extLst>
            <a:ext uri="{FF2B5EF4-FFF2-40B4-BE49-F238E27FC236}">
              <a16:creationId xmlns:a16="http://schemas.microsoft.com/office/drawing/2014/main" id="{A7245155-E025-4520-9DFE-7819DA3902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52" b="11785"/>
        <a:stretch/>
      </xdr:blipFill>
      <xdr:spPr>
        <a:xfrm>
          <a:off x="247650" y="857250"/>
          <a:ext cx="463938" cy="2571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3</xdr:row>
      <xdr:rowOff>85725</xdr:rowOff>
    </xdr:from>
    <xdr:to>
      <xdr:col>1</xdr:col>
      <xdr:colOff>457588</xdr:colOff>
      <xdr:row>4</xdr:row>
      <xdr:rowOff>146049</xdr:rowOff>
    </xdr:to>
    <xdr:pic>
      <xdr:nvPicPr>
        <xdr:cNvPr id="2" name="Image 1" descr="Une image contenant texte, Police, Graphique, logo&#10;&#10;Description générée automatiquement">
          <a:extLst>
            <a:ext uri="{FF2B5EF4-FFF2-40B4-BE49-F238E27FC236}">
              <a16:creationId xmlns:a16="http://schemas.microsoft.com/office/drawing/2014/main" id="{D82D18BA-8D72-4DC4-9ECF-6D1B459344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52" b="11785"/>
        <a:stretch/>
      </xdr:blipFill>
      <xdr:spPr>
        <a:xfrm>
          <a:off x="228600" y="1228725"/>
          <a:ext cx="467113" cy="2603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228600</xdr:colOff>
      <xdr:row>3</xdr:row>
      <xdr:rowOff>85725</xdr:rowOff>
    </xdr:from>
    <xdr:to>
      <xdr:col>1</xdr:col>
      <xdr:colOff>454413</xdr:colOff>
      <xdr:row>4</xdr:row>
      <xdr:rowOff>146049</xdr:rowOff>
    </xdr:to>
    <xdr:pic>
      <xdr:nvPicPr>
        <xdr:cNvPr id="2" name="Image 1" descr="Une image contenant texte, Police, Graphique, logo&#10;&#10;Description générée automatiquement">
          <a:extLst>
            <a:ext uri="{FF2B5EF4-FFF2-40B4-BE49-F238E27FC236}">
              <a16:creationId xmlns:a16="http://schemas.microsoft.com/office/drawing/2014/main" id="{002E7C89-05F6-4A99-A58D-7FCC172390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52" b="11785"/>
        <a:stretch/>
      </xdr:blipFill>
      <xdr:spPr>
        <a:xfrm>
          <a:off x="228600" y="1200150"/>
          <a:ext cx="463938" cy="26034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2E85-523E-499F-93C9-44082A212ACC}">
  <sheetPr>
    <tabColor theme="0"/>
  </sheetPr>
  <dimension ref="B5:K9"/>
  <sheetViews>
    <sheetView showGridLines="0" topLeftCell="A5" zoomScale="95" zoomScaleNormal="100" workbookViewId="0">
      <selection activeCell="M7" sqref="M7"/>
    </sheetView>
  </sheetViews>
  <sheetFormatPr baseColWidth="10" defaultColWidth="11.453125" defaultRowHeight="13" x14ac:dyDescent="0.3"/>
  <cols>
    <col min="1" max="1" width="3" customWidth="1"/>
    <col min="10" max="10" width="11.453125" customWidth="1"/>
    <col min="11" max="11" width="3.1796875" customWidth="1"/>
  </cols>
  <sheetData>
    <row r="5" spans="2:11" ht="55" customHeight="1" x14ac:dyDescent="0.3">
      <c r="B5" s="398" t="s">
        <v>0</v>
      </c>
      <c r="C5" s="399"/>
      <c r="D5" s="399"/>
      <c r="E5" s="399"/>
      <c r="F5" s="399"/>
      <c r="G5" s="399"/>
      <c r="H5" s="399"/>
      <c r="I5" s="399"/>
      <c r="J5" s="399"/>
      <c r="K5" s="400"/>
    </row>
    <row r="7" spans="2:11" ht="168.5" customHeight="1" x14ac:dyDescent="0.3">
      <c r="B7" s="401" t="s">
        <v>638</v>
      </c>
      <c r="C7" s="402"/>
      <c r="D7" s="402"/>
      <c r="E7" s="402"/>
      <c r="F7" s="402"/>
      <c r="G7" s="402"/>
      <c r="H7" s="402"/>
      <c r="I7" s="402"/>
      <c r="J7" s="402"/>
      <c r="K7" s="403"/>
    </row>
    <row r="9" spans="2:11" x14ac:dyDescent="0.3">
      <c r="B9" s="2" t="s">
        <v>34</v>
      </c>
      <c r="C9" s="2"/>
      <c r="D9" s="2"/>
      <c r="E9" s="2"/>
      <c r="F9" s="2"/>
      <c r="G9" s="2"/>
      <c r="H9" s="2"/>
      <c r="I9" s="2"/>
      <c r="J9" s="2"/>
      <c r="K9" s="2"/>
    </row>
  </sheetData>
  <mergeCells count="2">
    <mergeCell ref="B5:K5"/>
    <mergeCell ref="B7:K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FBCF4-30F1-43B8-93D8-3024211B9676}">
  <sheetPr>
    <tabColor theme="4" tint="0.79998168889431442"/>
  </sheetPr>
  <dimension ref="B2:J42"/>
  <sheetViews>
    <sheetView showGridLines="0" zoomScale="66" zoomScaleNormal="100" workbookViewId="0">
      <selection activeCell="K8" sqref="K8"/>
    </sheetView>
  </sheetViews>
  <sheetFormatPr baseColWidth="10" defaultRowHeight="13" x14ac:dyDescent="0.3"/>
  <cols>
    <col min="1" max="1" width="3" customWidth="1"/>
    <col min="3" max="3" width="32.08984375" bestFit="1" customWidth="1"/>
    <col min="4" max="5" width="11.90625" bestFit="1" customWidth="1"/>
    <col min="6" max="6" width="11.90625" customWidth="1"/>
    <col min="7" max="9" width="11.90625" bestFit="1" customWidth="1"/>
    <col min="11" max="11" width="10.1796875" customWidth="1"/>
  </cols>
  <sheetData>
    <row r="2" spans="2:10" x14ac:dyDescent="0.3">
      <c r="B2" s="31"/>
      <c r="C2" s="52"/>
      <c r="D2" s="52"/>
      <c r="E2" s="52"/>
      <c r="F2" s="52"/>
      <c r="G2" s="52"/>
      <c r="H2" s="52"/>
      <c r="I2" s="52"/>
      <c r="J2" s="53"/>
    </row>
    <row r="3" spans="2:10" ht="18" x14ac:dyDescent="0.4">
      <c r="B3" s="407" t="s">
        <v>1</v>
      </c>
      <c r="C3" s="408"/>
      <c r="D3" s="408"/>
      <c r="E3" s="408"/>
      <c r="F3" s="408"/>
      <c r="G3" s="408"/>
      <c r="H3" s="408"/>
      <c r="I3" s="408"/>
      <c r="J3" s="409"/>
    </row>
    <row r="4" spans="2:10" x14ac:dyDescent="0.3">
      <c r="B4" s="54"/>
      <c r="J4" s="55"/>
    </row>
    <row r="5" spans="2:10" x14ac:dyDescent="0.3">
      <c r="B5" s="54"/>
      <c r="C5" s="419" t="s">
        <v>2</v>
      </c>
      <c r="D5" s="420"/>
      <c r="E5" s="420"/>
      <c r="F5" s="420"/>
      <c r="G5" s="420"/>
      <c r="H5" s="420"/>
      <c r="I5" s="421"/>
      <c r="J5" s="55"/>
    </row>
    <row r="6" spans="2:10" x14ac:dyDescent="0.3">
      <c r="B6" s="54"/>
      <c r="C6" s="33" t="s">
        <v>4</v>
      </c>
      <c r="D6" s="416"/>
      <c r="E6" s="417"/>
      <c r="F6" s="417"/>
      <c r="G6" s="417"/>
      <c r="H6" s="417"/>
      <c r="I6" s="418"/>
      <c r="J6" s="55"/>
    </row>
    <row r="7" spans="2:10" x14ac:dyDescent="0.3">
      <c r="B7" s="54"/>
      <c r="C7" s="34" t="s">
        <v>5</v>
      </c>
      <c r="D7" s="404"/>
      <c r="E7" s="405"/>
      <c r="F7" s="405"/>
      <c r="G7" s="405"/>
      <c r="H7" s="405"/>
      <c r="I7" s="406"/>
      <c r="J7" s="55"/>
    </row>
    <row r="8" spans="2:10" x14ac:dyDescent="0.3">
      <c r="B8" s="54"/>
      <c r="C8" s="34" t="s">
        <v>630</v>
      </c>
      <c r="D8" s="422"/>
      <c r="E8" s="423"/>
      <c r="F8" s="423"/>
      <c r="G8" s="423"/>
      <c r="H8" s="423"/>
      <c r="I8" s="424"/>
      <c r="J8" s="55"/>
    </row>
    <row r="9" spans="2:10" x14ac:dyDescent="0.3">
      <c r="B9" s="54"/>
      <c r="C9" s="34" t="s">
        <v>6</v>
      </c>
      <c r="D9" s="404"/>
      <c r="E9" s="405"/>
      <c r="F9" s="405"/>
      <c r="G9" s="405"/>
      <c r="H9" s="405"/>
      <c r="I9" s="406"/>
      <c r="J9" s="55"/>
    </row>
    <row r="10" spans="2:10" x14ac:dyDescent="0.3">
      <c r="B10" s="54"/>
      <c r="C10" s="34" t="s">
        <v>7</v>
      </c>
      <c r="D10" s="404"/>
      <c r="E10" s="405"/>
      <c r="F10" s="405"/>
      <c r="G10" s="405"/>
      <c r="H10" s="405"/>
      <c r="I10" s="406"/>
      <c r="J10" s="55"/>
    </row>
    <row r="11" spans="2:10" x14ac:dyDescent="0.3">
      <c r="B11" s="54"/>
      <c r="C11" s="34" t="s">
        <v>9</v>
      </c>
      <c r="D11" s="404"/>
      <c r="E11" s="405"/>
      <c r="F11" s="405"/>
      <c r="G11" s="405"/>
      <c r="H11" s="405"/>
      <c r="I11" s="406"/>
      <c r="J11" s="55"/>
    </row>
    <row r="12" spans="2:10" x14ac:dyDescent="0.3">
      <c r="B12" s="54"/>
      <c r="C12" s="34" t="s">
        <v>12</v>
      </c>
      <c r="D12" s="428"/>
      <c r="E12" s="405"/>
      <c r="F12" s="405"/>
      <c r="G12" s="405"/>
      <c r="H12" s="405"/>
      <c r="I12" s="406"/>
      <c r="J12" s="55"/>
    </row>
    <row r="13" spans="2:10" x14ac:dyDescent="0.3">
      <c r="B13" s="54"/>
      <c r="C13" s="34" t="s">
        <v>13</v>
      </c>
      <c r="D13" s="404"/>
      <c r="E13" s="405"/>
      <c r="F13" s="405"/>
      <c r="G13" s="405"/>
      <c r="H13" s="405"/>
      <c r="I13" s="406"/>
      <c r="J13" s="55"/>
    </row>
    <row r="14" spans="2:10" x14ac:dyDescent="0.3">
      <c r="B14" s="54"/>
      <c r="C14" s="34" t="s">
        <v>14</v>
      </c>
      <c r="D14" s="413"/>
      <c r="E14" s="414"/>
      <c r="F14" s="414"/>
      <c r="G14" s="414"/>
      <c r="H14" s="414"/>
      <c r="I14" s="415"/>
      <c r="J14" s="55"/>
    </row>
    <row r="15" spans="2:10" x14ac:dyDescent="0.3">
      <c r="B15" s="54"/>
      <c r="C15" s="35" t="s">
        <v>15</v>
      </c>
      <c r="D15" s="410"/>
      <c r="E15" s="411"/>
      <c r="F15" s="411"/>
      <c r="G15" s="411"/>
      <c r="H15" s="411"/>
      <c r="I15" s="412"/>
      <c r="J15" s="55"/>
    </row>
    <row r="16" spans="2:10" ht="12.9" customHeight="1" x14ac:dyDescent="0.3">
      <c r="B16" s="54"/>
      <c r="C16" s="425" t="s">
        <v>18</v>
      </c>
      <c r="D16" s="426"/>
      <c r="E16" s="426"/>
      <c r="F16" s="426"/>
      <c r="G16" s="426"/>
      <c r="H16" s="426"/>
      <c r="I16" s="427"/>
      <c r="J16" s="55"/>
    </row>
    <row r="17" spans="2:10" x14ac:dyDescent="0.3">
      <c r="B17" s="54"/>
      <c r="C17" s="33" t="s">
        <v>4</v>
      </c>
      <c r="D17" s="416"/>
      <c r="E17" s="417"/>
      <c r="F17" s="417"/>
      <c r="G17" s="417"/>
      <c r="H17" s="417"/>
      <c r="I17" s="418"/>
      <c r="J17" s="55"/>
    </row>
    <row r="18" spans="2:10" x14ac:dyDescent="0.3">
      <c r="B18" s="54"/>
      <c r="C18" s="34" t="s">
        <v>19</v>
      </c>
      <c r="D18" s="428"/>
      <c r="E18" s="405"/>
      <c r="F18" s="405"/>
      <c r="G18" s="405"/>
      <c r="H18" s="405"/>
      <c r="I18" s="406"/>
      <c r="J18" s="55"/>
    </row>
    <row r="19" spans="2:10" x14ac:dyDescent="0.3">
      <c r="B19" s="54"/>
      <c r="C19" s="34" t="s">
        <v>20</v>
      </c>
      <c r="D19" s="404"/>
      <c r="E19" s="405"/>
      <c r="F19" s="405"/>
      <c r="G19" s="405"/>
      <c r="H19" s="405"/>
      <c r="I19" s="406"/>
      <c r="J19" s="55"/>
    </row>
    <row r="20" spans="2:10" x14ac:dyDescent="0.3">
      <c r="B20" s="54"/>
      <c r="C20" s="34" t="s">
        <v>12</v>
      </c>
      <c r="D20" s="428"/>
      <c r="E20" s="405"/>
      <c r="F20" s="405"/>
      <c r="G20" s="405"/>
      <c r="H20" s="405"/>
      <c r="I20" s="406"/>
      <c r="J20" s="55"/>
    </row>
    <row r="21" spans="2:10" x14ac:dyDescent="0.3">
      <c r="B21" s="54"/>
      <c r="C21" s="35" t="s">
        <v>13</v>
      </c>
      <c r="D21" s="410"/>
      <c r="E21" s="411"/>
      <c r="F21" s="411"/>
      <c r="G21" s="411"/>
      <c r="H21" s="411"/>
      <c r="I21" s="412"/>
      <c r="J21" s="55"/>
    </row>
    <row r="22" spans="2:10" x14ac:dyDescent="0.3">
      <c r="B22" s="54"/>
      <c r="J22" s="55"/>
    </row>
    <row r="23" spans="2:10" ht="39.9" customHeight="1" x14ac:dyDescent="0.3">
      <c r="B23" s="54"/>
      <c r="C23" s="56" t="s">
        <v>3</v>
      </c>
      <c r="D23" s="47" t="s">
        <v>670</v>
      </c>
      <c r="E23" s="32" t="s">
        <v>668</v>
      </c>
      <c r="F23" s="32" t="s">
        <v>36</v>
      </c>
      <c r="G23" s="32" t="s">
        <v>37</v>
      </c>
      <c r="H23" s="32" t="s">
        <v>38</v>
      </c>
      <c r="I23" s="32" t="s">
        <v>671</v>
      </c>
      <c r="J23" s="55"/>
    </row>
    <row r="24" spans="2:10" x14ac:dyDescent="0.3">
      <c r="B24" s="54"/>
      <c r="C24" s="36" t="s">
        <v>35</v>
      </c>
      <c r="D24" s="48">
        <f t="shared" ref="D24:I24" si="0">SUM(D25:D28)</f>
        <v>0</v>
      </c>
      <c r="E24" s="48">
        <f t="shared" si="0"/>
        <v>0</v>
      </c>
      <c r="F24" s="48">
        <f t="shared" si="0"/>
        <v>0</v>
      </c>
      <c r="G24" s="37">
        <f t="shared" si="0"/>
        <v>0</v>
      </c>
      <c r="H24" s="37">
        <f t="shared" si="0"/>
        <v>0</v>
      </c>
      <c r="I24" s="37">
        <f t="shared" si="0"/>
        <v>0</v>
      </c>
      <c r="J24" s="55"/>
    </row>
    <row r="25" spans="2:10" x14ac:dyDescent="0.3">
      <c r="B25" s="54"/>
      <c r="C25" s="38" t="s">
        <v>8</v>
      </c>
      <c r="D25" s="49"/>
      <c r="E25" s="49"/>
      <c r="F25" s="49"/>
      <c r="G25" s="49"/>
      <c r="H25" s="49"/>
      <c r="I25" s="49"/>
      <c r="J25" s="55"/>
    </row>
    <row r="26" spans="2:10" x14ac:dyDescent="0.3">
      <c r="B26" s="54"/>
      <c r="C26" s="39" t="s">
        <v>10</v>
      </c>
      <c r="D26" s="50"/>
      <c r="E26" s="50"/>
      <c r="F26" s="50"/>
      <c r="G26" s="50"/>
      <c r="H26" s="50"/>
      <c r="I26" s="50"/>
      <c r="J26" s="55"/>
    </row>
    <row r="27" spans="2:10" x14ac:dyDescent="0.3">
      <c r="B27" s="54"/>
      <c r="C27" s="39" t="s">
        <v>11</v>
      </c>
      <c r="D27" s="50"/>
      <c r="E27" s="50"/>
      <c r="F27" s="50"/>
      <c r="G27" s="50"/>
      <c r="H27" s="50"/>
      <c r="I27" s="50"/>
      <c r="J27" s="55"/>
    </row>
    <row r="28" spans="2:10" ht="26" x14ac:dyDescent="0.3">
      <c r="B28" s="54"/>
      <c r="C28" s="40" t="s">
        <v>105</v>
      </c>
      <c r="D28" s="128"/>
      <c r="E28" s="128"/>
      <c r="F28" s="128"/>
      <c r="G28" s="128"/>
      <c r="H28" s="128"/>
      <c r="I28" s="128"/>
      <c r="J28" s="55"/>
    </row>
    <row r="29" spans="2:10" x14ac:dyDescent="0.3">
      <c r="B29" s="54"/>
      <c r="J29" s="55"/>
    </row>
    <row r="30" spans="2:10" ht="39" x14ac:dyDescent="0.3">
      <c r="B30" s="54"/>
      <c r="C30" s="56" t="s">
        <v>42</v>
      </c>
      <c r="D30" s="42" t="s">
        <v>670</v>
      </c>
      <c r="E30" s="43" t="s">
        <v>669</v>
      </c>
      <c r="F30" s="43" t="s">
        <v>36</v>
      </c>
      <c r="G30" s="43" t="s">
        <v>37</v>
      </c>
      <c r="H30" s="43" t="s">
        <v>38</v>
      </c>
      <c r="I30" s="43" t="s">
        <v>671</v>
      </c>
      <c r="J30" s="55"/>
    </row>
    <row r="31" spans="2:10" x14ac:dyDescent="0.3">
      <c r="B31" s="54"/>
      <c r="C31" s="41" t="s">
        <v>39</v>
      </c>
      <c r="D31" s="123">
        <f t="shared" ref="D31:I31" si="1">SUM(D32:D33)</f>
        <v>0</v>
      </c>
      <c r="E31" s="123">
        <f t="shared" si="1"/>
        <v>0</v>
      </c>
      <c r="F31" s="124">
        <f t="shared" si="1"/>
        <v>0</v>
      </c>
      <c r="G31" s="124">
        <f t="shared" si="1"/>
        <v>0</v>
      </c>
      <c r="H31" s="124">
        <f t="shared" si="1"/>
        <v>0</v>
      </c>
      <c r="I31" s="124">
        <f t="shared" si="1"/>
        <v>0</v>
      </c>
      <c r="J31" s="55"/>
    </row>
    <row r="32" spans="2:10" x14ac:dyDescent="0.3">
      <c r="B32" s="54"/>
      <c r="C32" s="38" t="s">
        <v>40</v>
      </c>
      <c r="D32" s="125"/>
      <c r="E32" s="125"/>
      <c r="F32" s="125"/>
      <c r="G32" s="125"/>
      <c r="H32" s="125"/>
      <c r="I32" s="125"/>
      <c r="J32" s="55"/>
    </row>
    <row r="33" spans="2:10" x14ac:dyDescent="0.3">
      <c r="B33" s="54"/>
      <c r="C33" s="120" t="s">
        <v>41</v>
      </c>
      <c r="D33" s="126"/>
      <c r="E33" s="126"/>
      <c r="F33" s="126"/>
      <c r="G33" s="126"/>
      <c r="H33" s="126"/>
      <c r="I33" s="126"/>
      <c r="J33" s="55"/>
    </row>
    <row r="34" spans="2:10" x14ac:dyDescent="0.3">
      <c r="B34" s="54"/>
      <c r="C34" s="121" t="s">
        <v>43</v>
      </c>
      <c r="D34" s="122"/>
      <c r="E34" s="122"/>
      <c r="F34" s="122"/>
      <c r="G34" s="122"/>
      <c r="H34" s="122"/>
      <c r="I34" s="122"/>
      <c r="J34" s="55"/>
    </row>
    <row r="35" spans="2:10" x14ac:dyDescent="0.3">
      <c r="B35" s="54"/>
      <c r="C35" s="57" t="s">
        <v>44</v>
      </c>
      <c r="D35" s="57" t="str">
        <f t="shared" ref="D35:I35" si="2">IF(D33*1820=D34,"ok","pblm")</f>
        <v>ok</v>
      </c>
      <c r="E35" s="57" t="str">
        <f t="shared" si="2"/>
        <v>ok</v>
      </c>
      <c r="F35" s="57" t="str">
        <f t="shared" si="2"/>
        <v>ok</v>
      </c>
      <c r="G35" s="57" t="str">
        <f t="shared" si="2"/>
        <v>ok</v>
      </c>
      <c r="H35" s="57" t="str">
        <f t="shared" si="2"/>
        <v>ok</v>
      </c>
      <c r="I35" s="57" t="str">
        <f t="shared" si="2"/>
        <v>ok</v>
      </c>
      <c r="J35" s="55"/>
    </row>
    <row r="36" spans="2:10" x14ac:dyDescent="0.3">
      <c r="B36" s="54"/>
      <c r="J36" s="55"/>
    </row>
    <row r="37" spans="2:10" x14ac:dyDescent="0.3">
      <c r="B37" s="54"/>
      <c r="J37" s="55"/>
    </row>
    <row r="38" spans="2:10" ht="39" x14ac:dyDescent="0.3">
      <c r="B38" s="54"/>
      <c r="C38" s="58" t="s">
        <v>45</v>
      </c>
      <c r="D38" s="51" t="s">
        <v>670</v>
      </c>
      <c r="E38" s="44" t="s">
        <v>669</v>
      </c>
      <c r="F38" s="44" t="s">
        <v>36</v>
      </c>
      <c r="G38" s="44" t="s">
        <v>37</v>
      </c>
      <c r="H38" s="44" t="s">
        <v>38</v>
      </c>
      <c r="I38" s="44" t="s">
        <v>671</v>
      </c>
      <c r="J38" s="55"/>
    </row>
    <row r="39" spans="2:10" x14ac:dyDescent="0.3">
      <c r="B39" s="54"/>
      <c r="C39" s="45" t="s">
        <v>17</v>
      </c>
      <c r="D39" s="127" t="str">
        <f t="shared" ref="D39:I39" si="3">IFERROR(D24/D32,"-")</f>
        <v>-</v>
      </c>
      <c r="E39" s="127" t="str">
        <f t="shared" si="3"/>
        <v>-</v>
      </c>
      <c r="F39" s="127" t="str">
        <f t="shared" si="3"/>
        <v>-</v>
      </c>
      <c r="G39" s="127" t="str">
        <f t="shared" si="3"/>
        <v>-</v>
      </c>
      <c r="H39" s="127" t="str">
        <f t="shared" si="3"/>
        <v>-</v>
      </c>
      <c r="I39" s="127" t="str">
        <f t="shared" si="3"/>
        <v>-</v>
      </c>
      <c r="J39" s="55"/>
    </row>
    <row r="40" spans="2:10" x14ac:dyDescent="0.3">
      <c r="B40" s="54"/>
      <c r="C40" s="46" t="s">
        <v>16</v>
      </c>
      <c r="D40" s="221" t="str">
        <f t="shared" ref="D40:I40" si="4">IFERROR(1-D24/D34,"-")</f>
        <v>-</v>
      </c>
      <c r="E40" s="221" t="str">
        <f t="shared" si="4"/>
        <v>-</v>
      </c>
      <c r="F40" s="221" t="str">
        <f t="shared" si="4"/>
        <v>-</v>
      </c>
      <c r="G40" s="221" t="str">
        <f t="shared" si="4"/>
        <v>-</v>
      </c>
      <c r="H40" s="221" t="str">
        <f t="shared" si="4"/>
        <v>-</v>
      </c>
      <c r="I40" s="221" t="str">
        <f t="shared" si="4"/>
        <v>-</v>
      </c>
      <c r="J40" s="55"/>
    </row>
    <row r="41" spans="2:10" x14ac:dyDescent="0.3">
      <c r="B41" s="59"/>
      <c r="C41" s="60"/>
      <c r="D41" s="60"/>
      <c r="E41" s="60"/>
      <c r="F41" s="60"/>
      <c r="G41" s="60"/>
      <c r="H41" s="60"/>
      <c r="I41" s="60"/>
      <c r="J41" s="61"/>
    </row>
    <row r="42" spans="2:10" ht="4.5" customHeight="1" x14ac:dyDescent="0.3"/>
  </sheetData>
  <mergeCells count="18">
    <mergeCell ref="C16:I16"/>
    <mergeCell ref="D12:I12"/>
    <mergeCell ref="D21:I21"/>
    <mergeCell ref="D20:I20"/>
    <mergeCell ref="D19:I19"/>
    <mergeCell ref="D18:I18"/>
    <mergeCell ref="D17:I17"/>
    <mergeCell ref="D11:I11"/>
    <mergeCell ref="B3:J3"/>
    <mergeCell ref="D15:I15"/>
    <mergeCell ref="D14:I14"/>
    <mergeCell ref="D13:I13"/>
    <mergeCell ref="D10:I10"/>
    <mergeCell ref="D9:I9"/>
    <mergeCell ref="D7:I7"/>
    <mergeCell ref="D6:I6"/>
    <mergeCell ref="C5:I5"/>
    <mergeCell ref="D8:I8"/>
  </mergeCells>
  <phoneticPr fontId="37" type="noConversion"/>
  <pageMargins left="0.7" right="0.7" top="0.75" bottom="0.75" header="0.3" footer="0.3"/>
  <pageSetup paperSize="9" orientation="portrait" r:id="rId1"/>
  <ignoredErrors>
    <ignoredError sqref="D31:I31" formulaRange="1"/>
    <ignoredError sqref="D35:I3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CA5B-C26D-4101-9CCA-1DFEEE61A81B}">
  <sheetPr>
    <tabColor theme="3" tint="0.39997558519241921"/>
  </sheetPr>
  <dimension ref="B2:T95"/>
  <sheetViews>
    <sheetView showGridLines="0" tabSelected="1" zoomScale="38" zoomScaleNormal="48" workbookViewId="0">
      <pane ySplit="8" topLeftCell="A9" activePane="bottomLeft" state="frozen"/>
      <selection pane="bottomLeft" activeCell="T34" sqref="T34"/>
    </sheetView>
  </sheetViews>
  <sheetFormatPr baseColWidth="10" defaultRowHeight="13" x14ac:dyDescent="0.3"/>
  <cols>
    <col min="1" max="2" width="3.08984375" customWidth="1"/>
    <col min="3" max="3" width="4.453125" style="62" bestFit="1" customWidth="1"/>
    <col min="4" max="4" width="56.90625" customWidth="1"/>
    <col min="5" max="5" width="10.90625" bestFit="1" customWidth="1"/>
    <col min="6" max="6" width="10.1796875" customWidth="1"/>
    <col min="7" max="7" width="10.90625" bestFit="1" customWidth="1"/>
    <col min="8" max="8" width="11.1796875" customWidth="1"/>
    <col min="9" max="9" width="9.90625" customWidth="1"/>
    <col min="10" max="10" width="8.453125" customWidth="1"/>
    <col min="11" max="11" width="9.36328125" hidden="1" customWidth="1"/>
    <col min="12" max="12" width="12.54296875" hidden="1" customWidth="1"/>
    <col min="13" max="13" width="12.453125" customWidth="1"/>
    <col min="14" max="15" width="10.7265625" customWidth="1"/>
    <col min="16" max="16" width="3.08984375" customWidth="1"/>
    <col min="17" max="17" width="0.6328125" customWidth="1"/>
    <col min="18" max="18" width="10" customWidth="1"/>
    <col min="19" max="19" width="13.1796875" customWidth="1"/>
  </cols>
  <sheetData>
    <row r="2" spans="2:16" x14ac:dyDescent="0.3">
      <c r="B2" s="31"/>
      <c r="C2" s="52"/>
      <c r="D2" s="52"/>
      <c r="E2" s="52"/>
      <c r="F2" s="52"/>
      <c r="G2" s="52"/>
      <c r="H2" s="52"/>
      <c r="I2" s="52"/>
      <c r="J2" s="52"/>
      <c r="K2" s="52"/>
      <c r="L2" s="52"/>
      <c r="M2" s="52"/>
      <c r="N2" s="52"/>
      <c r="O2" s="52"/>
      <c r="P2" s="53"/>
    </row>
    <row r="3" spans="2:16" ht="18" x14ac:dyDescent="0.4">
      <c r="B3" s="407" t="s">
        <v>81</v>
      </c>
      <c r="C3" s="408"/>
      <c r="D3" s="408"/>
      <c r="E3" s="408"/>
      <c r="F3" s="408"/>
      <c r="G3" s="408"/>
      <c r="H3" s="408"/>
      <c r="I3" s="408"/>
      <c r="J3" s="408"/>
      <c r="K3" s="408"/>
      <c r="L3" s="408"/>
      <c r="M3" s="408"/>
      <c r="N3" s="408"/>
      <c r="O3" s="408"/>
      <c r="P3" s="409"/>
    </row>
    <row r="4" spans="2:16" ht="68.400000000000006" hidden="1" customHeight="1" x14ac:dyDescent="0.3">
      <c r="B4" s="458" t="s">
        <v>148</v>
      </c>
      <c r="C4" s="459"/>
      <c r="D4" s="459"/>
      <c r="E4" s="459"/>
      <c r="F4" s="459"/>
      <c r="G4" s="459"/>
      <c r="H4" s="459"/>
      <c r="I4" s="459"/>
      <c r="J4" s="459"/>
      <c r="K4" s="459"/>
      <c r="L4" s="459"/>
      <c r="M4" s="459"/>
      <c r="N4" s="459"/>
      <c r="O4" s="459"/>
      <c r="P4" s="460"/>
    </row>
    <row r="5" spans="2:16" x14ac:dyDescent="0.3">
      <c r="B5" s="54"/>
      <c r="H5" s="301" t="e">
        <f>SUM(SAD!F25:F27)/SAD!F24</f>
        <v>#DIV/0!</v>
      </c>
      <c r="P5" s="55"/>
    </row>
    <row r="6" spans="2:16" ht="12.9" customHeight="1" x14ac:dyDescent="0.3">
      <c r="B6" s="54"/>
      <c r="E6" s="455" t="s">
        <v>639</v>
      </c>
      <c r="F6" s="452" t="s">
        <v>640</v>
      </c>
      <c r="G6" s="449" t="s">
        <v>641</v>
      </c>
      <c r="H6" s="449" t="s">
        <v>642</v>
      </c>
      <c r="I6" s="446" t="s">
        <v>73</v>
      </c>
      <c r="J6" s="447"/>
      <c r="K6" s="447"/>
      <c r="L6" s="448"/>
      <c r="M6" s="435" t="s">
        <v>644</v>
      </c>
      <c r="N6" s="438" t="s">
        <v>672</v>
      </c>
      <c r="O6" s="439"/>
      <c r="P6" s="55"/>
    </row>
    <row r="7" spans="2:16" ht="12.9" customHeight="1" x14ac:dyDescent="0.3">
      <c r="B7" s="54"/>
      <c r="E7" s="456"/>
      <c r="F7" s="453"/>
      <c r="G7" s="450"/>
      <c r="H7" s="450"/>
      <c r="I7" s="444" t="s">
        <v>643</v>
      </c>
      <c r="J7" s="445"/>
      <c r="K7" s="442" t="s">
        <v>106</v>
      </c>
      <c r="L7" s="443"/>
      <c r="M7" s="436"/>
      <c r="N7" s="440"/>
      <c r="O7" s="441"/>
      <c r="P7" s="55"/>
    </row>
    <row r="8" spans="2:16" s="3" customFormat="1" x14ac:dyDescent="0.3">
      <c r="B8" s="193"/>
      <c r="C8" s="302"/>
      <c r="E8" s="457"/>
      <c r="F8" s="454"/>
      <c r="G8" s="451"/>
      <c r="H8" s="451"/>
      <c r="I8" s="66" t="s">
        <v>28</v>
      </c>
      <c r="J8" s="64" t="s">
        <v>72</v>
      </c>
      <c r="K8" s="63" t="s">
        <v>28</v>
      </c>
      <c r="L8" s="129" t="s">
        <v>72</v>
      </c>
      <c r="M8" s="437"/>
      <c r="N8" s="66" t="s">
        <v>28</v>
      </c>
      <c r="O8" s="64" t="s">
        <v>72</v>
      </c>
      <c r="P8" s="194"/>
    </row>
    <row r="9" spans="2:16" s="3" customFormat="1" ht="15.5" x14ac:dyDescent="0.35">
      <c r="B9" s="193"/>
      <c r="C9" s="302"/>
      <c r="D9" s="432" t="s">
        <v>82</v>
      </c>
      <c r="E9" s="433"/>
      <c r="F9" s="433"/>
      <c r="G9" s="433"/>
      <c r="H9" s="433"/>
      <c r="I9" s="433"/>
      <c r="J9" s="433"/>
      <c r="K9" s="433"/>
      <c r="L9" s="433"/>
      <c r="M9" s="433"/>
      <c r="N9" s="433"/>
      <c r="O9" s="433"/>
      <c r="P9" s="194"/>
    </row>
    <row r="10" spans="2:16" ht="14.5" x14ac:dyDescent="0.35">
      <c r="B10" s="54"/>
      <c r="C10" s="65"/>
      <c r="D10" s="429" t="s">
        <v>70</v>
      </c>
      <c r="E10" s="430"/>
      <c r="F10" s="430"/>
      <c r="G10" s="430"/>
      <c r="H10" s="430"/>
      <c r="I10" s="430"/>
      <c r="J10" s="430"/>
      <c r="K10" s="430"/>
      <c r="L10" s="430"/>
      <c r="M10" s="430"/>
      <c r="N10" s="430"/>
      <c r="O10" s="430"/>
      <c r="P10" s="55"/>
    </row>
    <row r="11" spans="2:16" x14ac:dyDescent="0.3">
      <c r="B11" s="54"/>
      <c r="C11" s="303">
        <v>60</v>
      </c>
      <c r="D11" s="76" t="s">
        <v>46</v>
      </c>
      <c r="E11" s="82"/>
      <c r="F11" s="160"/>
      <c r="G11" s="172"/>
      <c r="H11" s="367" t="e">
        <f t="shared" ref="H11:H17" si="0">G11*$H$5</f>
        <v>#DIV/0!</v>
      </c>
      <c r="I11" s="97">
        <f>IFERROR(G11-E11,"-")</f>
        <v>0</v>
      </c>
      <c r="J11" s="98" t="str">
        <f>IFERROR(G11/E11-1,"-")</f>
        <v>-</v>
      </c>
      <c r="K11" s="97">
        <f>IFERROR(G11-F11,"-")</f>
        <v>0</v>
      </c>
      <c r="L11" s="130" t="str">
        <f>IFERROR(G11/F11-1,"-")</f>
        <v>-</v>
      </c>
      <c r="M11" s="267" t="e">
        <f>H11</f>
        <v>#DIV/0!</v>
      </c>
      <c r="N11" s="143" t="str">
        <f>IFERROR(M11-G11,"-")</f>
        <v>-</v>
      </c>
      <c r="O11" s="98" t="str">
        <f>IFERROR(M11/G11-1,"-")</f>
        <v>-</v>
      </c>
      <c r="P11" s="55"/>
    </row>
    <row r="12" spans="2:16" x14ac:dyDescent="0.3">
      <c r="B12" s="54"/>
      <c r="C12" s="62">
        <v>601</v>
      </c>
      <c r="D12" s="75" t="s">
        <v>78</v>
      </c>
      <c r="E12" s="83"/>
      <c r="F12" s="161"/>
      <c r="G12" s="173"/>
      <c r="H12" s="368" t="e">
        <f t="shared" si="0"/>
        <v>#DIV/0!</v>
      </c>
      <c r="I12" s="84">
        <f t="shared" ref="I12:I47" si="1">IFERROR(G12-E12,"-")</f>
        <v>0</v>
      </c>
      <c r="J12" s="78" t="str">
        <f t="shared" ref="J12:J47" si="2">IFERROR(G12/E12-1,"-")</f>
        <v>-</v>
      </c>
      <c r="K12" s="84">
        <f t="shared" ref="K12:K47" si="3">IFERROR(G12-F12,"-")</f>
        <v>0</v>
      </c>
      <c r="L12" s="131" t="str">
        <f t="shared" ref="L12:L47" si="4">IFERROR(G12/F12-1,"-")</f>
        <v>-</v>
      </c>
      <c r="M12" s="267" t="e">
        <f t="shared" ref="M12:M16" si="5">H12</f>
        <v>#DIV/0!</v>
      </c>
      <c r="N12" s="144" t="str">
        <f t="shared" ref="N12:N76" si="6">IFERROR(M12-G12,"-")</f>
        <v>-</v>
      </c>
      <c r="O12" s="78" t="str">
        <f t="shared" ref="O12:O76" si="7">IFERROR(M12/G12-1,"-")</f>
        <v>-</v>
      </c>
      <c r="P12" s="55"/>
    </row>
    <row r="13" spans="2:16" x14ac:dyDescent="0.3">
      <c r="B13" s="54"/>
      <c r="C13" s="303">
        <v>61</v>
      </c>
      <c r="D13" s="70" t="s">
        <v>47</v>
      </c>
      <c r="E13" s="85"/>
      <c r="F13" s="162"/>
      <c r="G13" s="174"/>
      <c r="H13" s="369" t="e">
        <f t="shared" si="0"/>
        <v>#DIV/0!</v>
      </c>
      <c r="I13" s="99">
        <f t="shared" si="1"/>
        <v>0</v>
      </c>
      <c r="J13" s="100" t="str">
        <f t="shared" si="2"/>
        <v>-</v>
      </c>
      <c r="K13" s="99">
        <f t="shared" si="3"/>
        <v>0</v>
      </c>
      <c r="L13" s="132" t="str">
        <f t="shared" si="4"/>
        <v>-</v>
      </c>
      <c r="M13" s="267" t="e">
        <f t="shared" si="5"/>
        <v>#DIV/0!</v>
      </c>
      <c r="N13" s="145" t="str">
        <f t="shared" si="6"/>
        <v>-</v>
      </c>
      <c r="O13" s="100" t="str">
        <f t="shared" si="7"/>
        <v>-</v>
      </c>
      <c r="P13" s="55"/>
    </row>
    <row r="14" spans="2:16" x14ac:dyDescent="0.3">
      <c r="B14" s="54"/>
      <c r="C14" s="303">
        <v>62</v>
      </c>
      <c r="D14" s="70" t="s">
        <v>48</v>
      </c>
      <c r="E14" s="85"/>
      <c r="F14" s="162"/>
      <c r="G14" s="174"/>
      <c r="H14" s="369" t="e">
        <f t="shared" si="0"/>
        <v>#DIV/0!</v>
      </c>
      <c r="I14" s="99">
        <f t="shared" si="1"/>
        <v>0</v>
      </c>
      <c r="J14" s="100" t="str">
        <f t="shared" si="2"/>
        <v>-</v>
      </c>
      <c r="K14" s="99">
        <f t="shared" si="3"/>
        <v>0</v>
      </c>
      <c r="L14" s="132" t="str">
        <f t="shared" si="4"/>
        <v>-</v>
      </c>
      <c r="M14" s="267" t="e">
        <f t="shared" si="5"/>
        <v>#DIV/0!</v>
      </c>
      <c r="N14" s="145" t="str">
        <f t="shared" si="6"/>
        <v>-</v>
      </c>
      <c r="O14" s="100" t="str">
        <f t="shared" si="7"/>
        <v>-</v>
      </c>
      <c r="P14" s="55"/>
    </row>
    <row r="15" spans="2:16" x14ac:dyDescent="0.3">
      <c r="B15" s="54"/>
      <c r="C15" s="62">
        <v>625</v>
      </c>
      <c r="D15" s="74" t="s">
        <v>71</v>
      </c>
      <c r="E15" s="86"/>
      <c r="F15" s="163"/>
      <c r="G15" s="175"/>
      <c r="H15" s="370" t="e">
        <f t="shared" si="0"/>
        <v>#DIV/0!</v>
      </c>
      <c r="I15" s="87">
        <f t="shared" si="1"/>
        <v>0</v>
      </c>
      <c r="J15" s="79" t="str">
        <f t="shared" si="2"/>
        <v>-</v>
      </c>
      <c r="K15" s="87">
        <f t="shared" si="3"/>
        <v>0</v>
      </c>
      <c r="L15" s="133" t="str">
        <f t="shared" si="4"/>
        <v>-</v>
      </c>
      <c r="M15" s="267" t="e">
        <f t="shared" si="5"/>
        <v>#DIV/0!</v>
      </c>
      <c r="N15" s="146" t="str">
        <f t="shared" si="6"/>
        <v>-</v>
      </c>
      <c r="O15" s="79" t="str">
        <f t="shared" si="7"/>
        <v>-</v>
      </c>
      <c r="P15" s="55"/>
    </row>
    <row r="16" spans="2:16" x14ac:dyDescent="0.3">
      <c r="B16" s="54"/>
      <c r="C16" s="62">
        <v>626</v>
      </c>
      <c r="D16" s="75" t="s">
        <v>79</v>
      </c>
      <c r="E16" s="83"/>
      <c r="F16" s="161"/>
      <c r="G16" s="173"/>
      <c r="H16" s="368" t="e">
        <f t="shared" si="0"/>
        <v>#DIV/0!</v>
      </c>
      <c r="I16" s="84">
        <f t="shared" si="1"/>
        <v>0</v>
      </c>
      <c r="J16" s="78" t="str">
        <f t="shared" si="2"/>
        <v>-</v>
      </c>
      <c r="K16" s="84">
        <f t="shared" si="3"/>
        <v>0</v>
      </c>
      <c r="L16" s="131" t="str">
        <f t="shared" si="4"/>
        <v>-</v>
      </c>
      <c r="M16" s="267" t="e">
        <f t="shared" si="5"/>
        <v>#DIV/0!</v>
      </c>
      <c r="N16" s="144" t="str">
        <f t="shared" si="6"/>
        <v>-</v>
      </c>
      <c r="O16" s="78" t="str">
        <f t="shared" si="7"/>
        <v>-</v>
      </c>
      <c r="P16" s="55"/>
    </row>
    <row r="17" spans="2:16" x14ac:dyDescent="0.3">
      <c r="B17" s="54"/>
      <c r="D17" s="72" t="s">
        <v>49</v>
      </c>
      <c r="E17" s="88">
        <f>SUM(E11,E13,E14)</f>
        <v>0</v>
      </c>
      <c r="F17" s="164">
        <f>SUM(F11,F13,F14)</f>
        <v>0</v>
      </c>
      <c r="G17" s="176">
        <f>SUM(G11,G13,G14)</f>
        <v>0</v>
      </c>
      <c r="H17" s="287" t="e">
        <f t="shared" si="0"/>
        <v>#DIV/0!</v>
      </c>
      <c r="I17" s="95">
        <f t="shared" si="1"/>
        <v>0</v>
      </c>
      <c r="J17" s="96" t="str">
        <f t="shared" si="2"/>
        <v>-</v>
      </c>
      <c r="K17" s="95">
        <f t="shared" si="3"/>
        <v>0</v>
      </c>
      <c r="L17" s="134" t="str">
        <f t="shared" si="4"/>
        <v>-</v>
      </c>
      <c r="M17" s="271" t="e">
        <f>SUM(M11:M11,M13,M14)</f>
        <v>#DIV/0!</v>
      </c>
      <c r="N17" s="147" t="str">
        <f t="shared" si="6"/>
        <v>-</v>
      </c>
      <c r="O17" s="96" t="str">
        <f t="shared" si="7"/>
        <v>-</v>
      </c>
      <c r="P17" s="55"/>
    </row>
    <row r="18" spans="2:16" x14ac:dyDescent="0.3">
      <c r="B18" s="54"/>
      <c r="D18" s="182"/>
      <c r="E18" s="156"/>
      <c r="F18" s="156"/>
      <c r="G18" s="156"/>
      <c r="H18" s="156"/>
      <c r="I18" s="183"/>
      <c r="J18" s="184"/>
      <c r="K18" s="183"/>
      <c r="L18" s="184"/>
      <c r="M18" s="304"/>
      <c r="N18" s="183"/>
      <c r="O18" s="184"/>
      <c r="P18" s="55"/>
    </row>
    <row r="19" spans="2:16" ht="14.5" x14ac:dyDescent="0.35">
      <c r="B19" s="54"/>
      <c r="D19" s="429" t="s">
        <v>50</v>
      </c>
      <c r="E19" s="430"/>
      <c r="F19" s="430"/>
      <c r="G19" s="430"/>
      <c r="H19" s="430"/>
      <c r="I19" s="430"/>
      <c r="J19" s="430"/>
      <c r="K19" s="430"/>
      <c r="L19" s="430"/>
      <c r="M19" s="430"/>
      <c r="N19" s="430"/>
      <c r="O19" s="431"/>
      <c r="P19" s="55"/>
    </row>
    <row r="20" spans="2:16" x14ac:dyDescent="0.3">
      <c r="B20" s="54"/>
      <c r="C20" s="62">
        <v>621</v>
      </c>
      <c r="D20" s="73" t="s">
        <v>74</v>
      </c>
      <c r="E20" s="89"/>
      <c r="F20" s="165"/>
      <c r="G20" s="177"/>
      <c r="H20" s="371" t="e">
        <f>G20*$H$5</f>
        <v>#DIV/0!</v>
      </c>
      <c r="I20" s="393">
        <f t="shared" si="1"/>
        <v>0</v>
      </c>
      <c r="J20" s="80" t="str">
        <f t="shared" si="2"/>
        <v>-</v>
      </c>
      <c r="K20" s="90">
        <f t="shared" si="3"/>
        <v>0</v>
      </c>
      <c r="L20" s="135" t="str">
        <f t="shared" si="4"/>
        <v>-</v>
      </c>
      <c r="M20" s="272" t="e">
        <f>H20</f>
        <v>#DIV/0!</v>
      </c>
      <c r="N20" s="148" t="str">
        <f t="shared" si="6"/>
        <v>-</v>
      </c>
      <c r="O20" s="80" t="str">
        <f t="shared" si="7"/>
        <v>-</v>
      </c>
      <c r="P20" s="55"/>
    </row>
    <row r="21" spans="2:16" x14ac:dyDescent="0.3">
      <c r="B21" s="54"/>
      <c r="C21" s="305" t="s">
        <v>142</v>
      </c>
      <c r="D21" s="236" t="s">
        <v>140</v>
      </c>
      <c r="E21" s="228"/>
      <c r="F21" s="229"/>
      <c r="G21" s="230"/>
      <c r="H21" s="372" t="e">
        <f t="shared" ref="H21:H26" si="8">G21*$H$5</f>
        <v>#DIV/0!</v>
      </c>
      <c r="I21" s="394">
        <f t="shared" ref="I21:I26" si="9">IFERROR(G21-E21,"-")</f>
        <v>0</v>
      </c>
      <c r="J21" s="232" t="str">
        <f t="shared" ref="J21:J26" si="10">IFERROR(G21/E21-1,"-")</f>
        <v>-</v>
      </c>
      <c r="K21" s="231">
        <f t="shared" ref="K21:K26" si="11">IFERROR(G21-F21,"-")</f>
        <v>0</v>
      </c>
      <c r="L21" s="233" t="str">
        <f t="shared" ref="L21:L26" si="12">IFERROR(G21/F21-1,"-")</f>
        <v>-</v>
      </c>
      <c r="M21" s="273" t="e">
        <f t="shared" ref="M21:M26" si="13">H21</f>
        <v>#DIV/0!</v>
      </c>
      <c r="N21" s="234" t="str">
        <f t="shared" ref="N21:N26" si="14">IFERROR(M21-G21,"-")</f>
        <v>-</v>
      </c>
      <c r="O21" s="232" t="str">
        <f t="shared" ref="O21:O26" si="15">IFERROR(M21/G21-1,"-")</f>
        <v>-</v>
      </c>
      <c r="P21" s="55"/>
    </row>
    <row r="22" spans="2:16" x14ac:dyDescent="0.3">
      <c r="B22" s="54"/>
      <c r="C22" s="62">
        <v>622</v>
      </c>
      <c r="D22" s="74" t="s">
        <v>75</v>
      </c>
      <c r="E22" s="91"/>
      <c r="F22" s="166"/>
      <c r="G22" s="175"/>
      <c r="H22" s="370" t="e">
        <f t="shared" si="8"/>
        <v>#DIV/0!</v>
      </c>
      <c r="I22" s="395">
        <f t="shared" si="9"/>
        <v>0</v>
      </c>
      <c r="J22" s="79" t="str">
        <f t="shared" si="10"/>
        <v>-</v>
      </c>
      <c r="K22" s="87">
        <f t="shared" si="11"/>
        <v>0</v>
      </c>
      <c r="L22" s="133" t="str">
        <f t="shared" si="12"/>
        <v>-</v>
      </c>
      <c r="M22" s="270" t="e">
        <f t="shared" si="13"/>
        <v>#DIV/0!</v>
      </c>
      <c r="N22" s="146" t="str">
        <f t="shared" si="14"/>
        <v>-</v>
      </c>
      <c r="O22" s="79" t="str">
        <f t="shared" si="15"/>
        <v>-</v>
      </c>
      <c r="P22" s="55"/>
    </row>
    <row r="23" spans="2:16" x14ac:dyDescent="0.3">
      <c r="B23" s="54"/>
      <c r="C23" s="62">
        <v>641</v>
      </c>
      <c r="D23" s="74" t="s">
        <v>76</v>
      </c>
      <c r="E23" s="91"/>
      <c r="F23" s="166"/>
      <c r="G23" s="175"/>
      <c r="H23" s="370" t="e">
        <f t="shared" si="8"/>
        <v>#DIV/0!</v>
      </c>
      <c r="I23" s="395">
        <f t="shared" si="9"/>
        <v>0</v>
      </c>
      <c r="J23" s="79" t="str">
        <f t="shared" si="10"/>
        <v>-</v>
      </c>
      <c r="K23" s="87">
        <f t="shared" si="11"/>
        <v>0</v>
      </c>
      <c r="L23" s="133" t="str">
        <f t="shared" si="12"/>
        <v>-</v>
      </c>
      <c r="M23" s="270" t="e">
        <f>H23</f>
        <v>#DIV/0!</v>
      </c>
      <c r="N23" s="146" t="str">
        <f t="shared" si="14"/>
        <v>-</v>
      </c>
      <c r="O23" s="79" t="str">
        <f t="shared" si="15"/>
        <v>-</v>
      </c>
      <c r="P23" s="55"/>
    </row>
    <row r="24" spans="2:16" x14ac:dyDescent="0.3">
      <c r="B24" s="54"/>
      <c r="C24" s="305" t="s">
        <v>143</v>
      </c>
      <c r="D24" s="235" t="s">
        <v>141</v>
      </c>
      <c r="E24" s="237"/>
      <c r="F24" s="238"/>
      <c r="G24" s="239"/>
      <c r="H24" s="370" t="e">
        <f>G24*$H$5</f>
        <v>#DIV/0!</v>
      </c>
      <c r="I24" s="396">
        <f t="shared" si="9"/>
        <v>0</v>
      </c>
      <c r="J24" s="241" t="str">
        <f t="shared" si="10"/>
        <v>-</v>
      </c>
      <c r="K24" s="240">
        <f t="shared" si="11"/>
        <v>0</v>
      </c>
      <c r="L24" s="242" t="str">
        <f t="shared" si="12"/>
        <v>-</v>
      </c>
      <c r="M24" s="274" t="e">
        <f t="shared" si="13"/>
        <v>#DIV/0!</v>
      </c>
      <c r="N24" s="243" t="str">
        <f t="shared" si="14"/>
        <v>-</v>
      </c>
      <c r="O24" s="241" t="str">
        <f t="shared" si="15"/>
        <v>-</v>
      </c>
      <c r="P24" s="55"/>
    </row>
    <row r="25" spans="2:16" x14ac:dyDescent="0.3">
      <c r="B25" s="54"/>
      <c r="C25" s="62">
        <v>645</v>
      </c>
      <c r="D25" s="74" t="s">
        <v>77</v>
      </c>
      <c r="E25" s="91"/>
      <c r="F25" s="166"/>
      <c r="G25" s="175"/>
      <c r="H25" s="370" t="e">
        <f t="shared" si="8"/>
        <v>#DIV/0!</v>
      </c>
      <c r="I25" s="395">
        <f t="shared" si="9"/>
        <v>0</v>
      </c>
      <c r="J25" s="79" t="str">
        <f t="shared" si="10"/>
        <v>-</v>
      </c>
      <c r="K25" s="87">
        <f t="shared" si="11"/>
        <v>0</v>
      </c>
      <c r="L25" s="133" t="str">
        <f t="shared" si="12"/>
        <v>-</v>
      </c>
      <c r="M25" s="270" t="e">
        <f t="shared" si="13"/>
        <v>#DIV/0!</v>
      </c>
      <c r="N25" s="146" t="str">
        <f t="shared" si="14"/>
        <v>-</v>
      </c>
      <c r="O25" s="79" t="str">
        <f t="shared" si="15"/>
        <v>-</v>
      </c>
      <c r="P25" s="55"/>
    </row>
    <row r="26" spans="2:16" x14ac:dyDescent="0.3">
      <c r="B26" s="54"/>
      <c r="C26" s="305" t="s">
        <v>144</v>
      </c>
      <c r="D26" s="244" t="s">
        <v>145</v>
      </c>
      <c r="E26" s="245"/>
      <c r="F26" s="246"/>
      <c r="G26" s="247"/>
      <c r="H26" s="370" t="e">
        <f t="shared" si="8"/>
        <v>#DIV/0!</v>
      </c>
      <c r="I26" s="397">
        <f t="shared" si="9"/>
        <v>0</v>
      </c>
      <c r="J26" s="249" t="str">
        <f t="shared" si="10"/>
        <v>-</v>
      </c>
      <c r="K26" s="248">
        <f t="shared" si="11"/>
        <v>0</v>
      </c>
      <c r="L26" s="250" t="str">
        <f t="shared" si="12"/>
        <v>-</v>
      </c>
      <c r="M26" s="275" t="e">
        <f t="shared" si="13"/>
        <v>#DIV/0!</v>
      </c>
      <c r="N26" s="251" t="str">
        <f t="shared" si="14"/>
        <v>-</v>
      </c>
      <c r="O26" s="249" t="str">
        <f t="shared" si="15"/>
        <v>-</v>
      </c>
      <c r="P26" s="55"/>
    </row>
    <row r="27" spans="2:16" x14ac:dyDescent="0.3">
      <c r="B27" s="54"/>
      <c r="D27" s="72" t="s">
        <v>51</v>
      </c>
      <c r="E27" s="108">
        <f>+E23+E25+E20+E22</f>
        <v>0</v>
      </c>
      <c r="F27" s="108">
        <f t="shared" ref="F27" si="16">+F23+F25+F20+F22</f>
        <v>0</v>
      </c>
      <c r="G27" s="108">
        <f>+G23+G25+G20+G22</f>
        <v>0</v>
      </c>
      <c r="H27" s="375" t="e">
        <f>SUM(H22,H23,H25)</f>
        <v>#DIV/0!</v>
      </c>
      <c r="I27" s="392">
        <f t="shared" si="1"/>
        <v>0</v>
      </c>
      <c r="J27" s="96" t="str">
        <f t="shared" si="2"/>
        <v>-</v>
      </c>
      <c r="K27" s="95">
        <f t="shared" si="3"/>
        <v>0</v>
      </c>
      <c r="L27" s="134" t="str">
        <f t="shared" si="4"/>
        <v>-</v>
      </c>
      <c r="M27" s="271" t="e">
        <f>SUM(M22,M23,M25)</f>
        <v>#DIV/0!</v>
      </c>
      <c r="N27" s="147" t="str">
        <f t="shared" si="6"/>
        <v>-</v>
      </c>
      <c r="O27" s="96" t="str">
        <f t="shared" si="7"/>
        <v>-</v>
      </c>
      <c r="P27" s="55"/>
    </row>
    <row r="28" spans="2:16" x14ac:dyDescent="0.3">
      <c r="B28" s="54"/>
      <c r="D28" s="182"/>
      <c r="E28" s="156"/>
      <c r="F28" s="156"/>
      <c r="G28" s="156"/>
      <c r="H28" s="156"/>
      <c r="I28" s="183"/>
      <c r="J28" s="184"/>
      <c r="K28" s="183"/>
      <c r="L28" s="184"/>
      <c r="M28" s="304"/>
      <c r="N28" s="183"/>
      <c r="O28" s="184"/>
      <c r="P28" s="55"/>
    </row>
    <row r="29" spans="2:16" ht="14.5" x14ac:dyDescent="0.35">
      <c r="B29" s="54"/>
      <c r="D29" s="429" t="s">
        <v>52</v>
      </c>
      <c r="E29" s="430"/>
      <c r="F29" s="430"/>
      <c r="G29" s="430"/>
      <c r="H29" s="430"/>
      <c r="I29" s="430"/>
      <c r="J29" s="430"/>
      <c r="K29" s="430"/>
      <c r="L29" s="430"/>
      <c r="M29" s="430"/>
      <c r="N29" s="430"/>
      <c r="O29" s="431"/>
      <c r="P29" s="55"/>
    </row>
    <row r="30" spans="2:16" x14ac:dyDescent="0.3">
      <c r="B30" s="54"/>
      <c r="C30" s="62">
        <v>6132</v>
      </c>
      <c r="D30" s="67" t="s">
        <v>53</v>
      </c>
      <c r="E30" s="89"/>
      <c r="F30" s="165"/>
      <c r="G30" s="177"/>
      <c r="H30" s="371" t="e">
        <f>G30*$H$5</f>
        <v>#DIV/0!</v>
      </c>
      <c r="I30" s="90">
        <f t="shared" si="1"/>
        <v>0</v>
      </c>
      <c r="J30" s="80" t="str">
        <f t="shared" si="2"/>
        <v>-</v>
      </c>
      <c r="K30" s="90">
        <f t="shared" si="3"/>
        <v>0</v>
      </c>
      <c r="L30" s="135" t="str">
        <f t="shared" si="4"/>
        <v>-</v>
      </c>
      <c r="M30" s="272" t="e">
        <f>H30</f>
        <v>#DIV/0!</v>
      </c>
      <c r="N30" s="148" t="str">
        <f t="shared" si="6"/>
        <v>-</v>
      </c>
      <c r="O30" s="80" t="str">
        <f t="shared" si="7"/>
        <v>-</v>
      </c>
      <c r="P30" s="55"/>
    </row>
    <row r="31" spans="2:16" x14ac:dyDescent="0.3">
      <c r="B31" s="54"/>
      <c r="C31" s="62">
        <v>614</v>
      </c>
      <c r="D31" s="68" t="s">
        <v>54</v>
      </c>
      <c r="E31" s="91"/>
      <c r="F31" s="166"/>
      <c r="G31" s="175"/>
      <c r="H31" s="370" t="e">
        <f>G31*$H$5</f>
        <v>#DIV/0!</v>
      </c>
      <c r="I31" s="87">
        <f t="shared" si="1"/>
        <v>0</v>
      </c>
      <c r="J31" s="79" t="str">
        <f t="shared" si="2"/>
        <v>-</v>
      </c>
      <c r="K31" s="87">
        <f t="shared" si="3"/>
        <v>0</v>
      </c>
      <c r="L31" s="133" t="str">
        <f t="shared" si="4"/>
        <v>-</v>
      </c>
      <c r="M31" s="270" t="e">
        <f>H31</f>
        <v>#DIV/0!</v>
      </c>
      <c r="N31" s="146" t="str">
        <f t="shared" si="6"/>
        <v>-</v>
      </c>
      <c r="O31" s="79" t="str">
        <f t="shared" si="7"/>
        <v>-</v>
      </c>
      <c r="P31" s="55"/>
    </row>
    <row r="32" spans="2:16" x14ac:dyDescent="0.3">
      <c r="B32" s="54"/>
      <c r="C32" s="62">
        <v>6152</v>
      </c>
      <c r="D32" s="68" t="s">
        <v>55</v>
      </c>
      <c r="E32" s="91"/>
      <c r="F32" s="166"/>
      <c r="G32" s="175"/>
      <c r="H32" s="370" t="e">
        <f t="shared" ref="H32:H43" si="17">G32*$H$5</f>
        <v>#DIV/0!</v>
      </c>
      <c r="I32" s="87">
        <f t="shared" si="1"/>
        <v>0</v>
      </c>
      <c r="J32" s="79" t="str">
        <f t="shared" si="2"/>
        <v>-</v>
      </c>
      <c r="K32" s="87">
        <f t="shared" si="3"/>
        <v>0</v>
      </c>
      <c r="L32" s="133" t="str">
        <f t="shared" si="4"/>
        <v>-</v>
      </c>
      <c r="M32" s="270" t="e">
        <f t="shared" ref="M32:M41" si="18">H32</f>
        <v>#DIV/0!</v>
      </c>
      <c r="N32" s="146" t="str">
        <f t="shared" si="6"/>
        <v>-</v>
      </c>
      <c r="O32" s="79" t="str">
        <f t="shared" si="7"/>
        <v>-</v>
      </c>
      <c r="P32" s="55"/>
    </row>
    <row r="33" spans="2:16" x14ac:dyDescent="0.3">
      <c r="B33" s="54"/>
      <c r="C33" s="62">
        <v>6155</v>
      </c>
      <c r="D33" s="68" t="s">
        <v>56</v>
      </c>
      <c r="E33" s="91"/>
      <c r="F33" s="166"/>
      <c r="G33" s="175"/>
      <c r="H33" s="370" t="e">
        <f t="shared" si="17"/>
        <v>#DIV/0!</v>
      </c>
      <c r="I33" s="87">
        <f t="shared" si="1"/>
        <v>0</v>
      </c>
      <c r="J33" s="79" t="str">
        <f t="shared" si="2"/>
        <v>-</v>
      </c>
      <c r="K33" s="87">
        <f t="shared" si="3"/>
        <v>0</v>
      </c>
      <c r="L33" s="133" t="str">
        <f t="shared" si="4"/>
        <v>-</v>
      </c>
      <c r="M33" s="270" t="e">
        <f t="shared" si="18"/>
        <v>#DIV/0!</v>
      </c>
      <c r="N33" s="146" t="str">
        <f t="shared" si="6"/>
        <v>-</v>
      </c>
      <c r="O33" s="79" t="str">
        <f t="shared" si="7"/>
        <v>-</v>
      </c>
      <c r="P33" s="55"/>
    </row>
    <row r="34" spans="2:16" x14ac:dyDescent="0.3">
      <c r="B34" s="54"/>
      <c r="C34" s="62">
        <v>6156</v>
      </c>
      <c r="D34" s="68" t="s">
        <v>57</v>
      </c>
      <c r="E34" s="91"/>
      <c r="F34" s="166"/>
      <c r="G34" s="175"/>
      <c r="H34" s="370" t="e">
        <f t="shared" si="17"/>
        <v>#DIV/0!</v>
      </c>
      <c r="I34" s="87">
        <f t="shared" si="1"/>
        <v>0</v>
      </c>
      <c r="J34" s="79" t="str">
        <f t="shared" si="2"/>
        <v>-</v>
      </c>
      <c r="K34" s="87">
        <f t="shared" si="3"/>
        <v>0</v>
      </c>
      <c r="L34" s="133" t="str">
        <f t="shared" si="4"/>
        <v>-</v>
      </c>
      <c r="M34" s="270" t="e">
        <f t="shared" si="18"/>
        <v>#DIV/0!</v>
      </c>
      <c r="N34" s="146" t="str">
        <f t="shared" si="6"/>
        <v>-</v>
      </c>
      <c r="O34" s="79" t="str">
        <f t="shared" si="7"/>
        <v>-</v>
      </c>
      <c r="P34" s="55"/>
    </row>
    <row r="35" spans="2:16" x14ac:dyDescent="0.3">
      <c r="B35" s="54"/>
      <c r="C35" s="62">
        <v>616</v>
      </c>
      <c r="D35" s="68" t="s">
        <v>58</v>
      </c>
      <c r="E35" s="91"/>
      <c r="F35" s="166"/>
      <c r="G35" s="175"/>
      <c r="H35" s="370" t="e">
        <f t="shared" si="17"/>
        <v>#DIV/0!</v>
      </c>
      <c r="I35" s="87">
        <f t="shared" si="1"/>
        <v>0</v>
      </c>
      <c r="J35" s="79" t="str">
        <f t="shared" si="2"/>
        <v>-</v>
      </c>
      <c r="K35" s="87">
        <f t="shared" si="3"/>
        <v>0</v>
      </c>
      <c r="L35" s="133" t="str">
        <f t="shared" si="4"/>
        <v>-</v>
      </c>
      <c r="M35" s="270" t="e">
        <f t="shared" si="18"/>
        <v>#DIV/0!</v>
      </c>
      <c r="N35" s="146" t="str">
        <f t="shared" si="6"/>
        <v>-</v>
      </c>
      <c r="O35" s="79" t="str">
        <f t="shared" si="7"/>
        <v>-</v>
      </c>
      <c r="P35" s="55"/>
    </row>
    <row r="36" spans="2:16" x14ac:dyDescent="0.3">
      <c r="B36" s="54"/>
      <c r="C36" s="62">
        <v>618</v>
      </c>
      <c r="D36" s="69" t="s">
        <v>59</v>
      </c>
      <c r="E36" s="92"/>
      <c r="F36" s="167"/>
      <c r="G36" s="173"/>
      <c r="H36" s="368" t="e">
        <f t="shared" si="17"/>
        <v>#DIV/0!</v>
      </c>
      <c r="I36" s="84">
        <f t="shared" si="1"/>
        <v>0</v>
      </c>
      <c r="J36" s="78" t="str">
        <f t="shared" si="2"/>
        <v>-</v>
      </c>
      <c r="K36" s="84">
        <f t="shared" si="3"/>
        <v>0</v>
      </c>
      <c r="L36" s="131" t="str">
        <f t="shared" si="4"/>
        <v>-</v>
      </c>
      <c r="M36" s="268" t="e">
        <f t="shared" si="18"/>
        <v>#DIV/0!</v>
      </c>
      <c r="N36" s="144" t="str">
        <f t="shared" si="6"/>
        <v>-</v>
      </c>
      <c r="O36" s="78" t="str">
        <f t="shared" si="7"/>
        <v>-</v>
      </c>
      <c r="P36" s="55"/>
    </row>
    <row r="37" spans="2:16" x14ac:dyDescent="0.3">
      <c r="B37" s="54"/>
      <c r="C37" s="303">
        <v>65</v>
      </c>
      <c r="D37" s="70" t="s">
        <v>60</v>
      </c>
      <c r="E37" s="85"/>
      <c r="F37" s="162"/>
      <c r="G37" s="174"/>
      <c r="H37" s="369" t="e">
        <f t="shared" si="17"/>
        <v>#DIV/0!</v>
      </c>
      <c r="I37" s="99">
        <f t="shared" si="1"/>
        <v>0</v>
      </c>
      <c r="J37" s="100" t="str">
        <f t="shared" si="2"/>
        <v>-</v>
      </c>
      <c r="K37" s="99">
        <f t="shared" si="3"/>
        <v>0</v>
      </c>
      <c r="L37" s="132" t="str">
        <f t="shared" si="4"/>
        <v>-</v>
      </c>
      <c r="M37" s="269" t="e">
        <f t="shared" si="18"/>
        <v>#DIV/0!</v>
      </c>
      <c r="N37" s="145" t="str">
        <f t="shared" si="6"/>
        <v>-</v>
      </c>
      <c r="O37" s="100" t="str">
        <f t="shared" si="7"/>
        <v>-</v>
      </c>
      <c r="P37" s="55"/>
    </row>
    <row r="38" spans="2:16" x14ac:dyDescent="0.3">
      <c r="B38" s="54"/>
      <c r="C38" s="62">
        <v>654</v>
      </c>
      <c r="D38" s="68" t="s">
        <v>61</v>
      </c>
      <c r="E38" s="91"/>
      <c r="F38" s="166"/>
      <c r="G38" s="175"/>
      <c r="H38" s="370" t="e">
        <f t="shared" si="17"/>
        <v>#DIV/0!</v>
      </c>
      <c r="I38" s="87">
        <f t="shared" si="1"/>
        <v>0</v>
      </c>
      <c r="J38" s="79" t="str">
        <f t="shared" si="2"/>
        <v>-</v>
      </c>
      <c r="K38" s="87">
        <f t="shared" si="3"/>
        <v>0</v>
      </c>
      <c r="L38" s="133" t="str">
        <f t="shared" si="4"/>
        <v>-</v>
      </c>
      <c r="M38" s="270" t="e">
        <f t="shared" si="18"/>
        <v>#DIV/0!</v>
      </c>
      <c r="N38" s="146" t="str">
        <f t="shared" si="6"/>
        <v>-</v>
      </c>
      <c r="O38" s="79" t="str">
        <f t="shared" si="7"/>
        <v>-</v>
      </c>
      <c r="P38" s="55"/>
    </row>
    <row r="39" spans="2:16" x14ac:dyDescent="0.3">
      <c r="B39" s="54"/>
      <c r="C39" s="62">
        <v>655</v>
      </c>
      <c r="D39" s="69" t="s">
        <v>62</v>
      </c>
      <c r="E39" s="92"/>
      <c r="F39" s="167"/>
      <c r="G39" s="173"/>
      <c r="H39" s="368" t="e">
        <f t="shared" si="17"/>
        <v>#DIV/0!</v>
      </c>
      <c r="I39" s="84">
        <f t="shared" si="1"/>
        <v>0</v>
      </c>
      <c r="J39" s="78" t="str">
        <f t="shared" si="2"/>
        <v>-</v>
      </c>
      <c r="K39" s="84">
        <f t="shared" si="3"/>
        <v>0</v>
      </c>
      <c r="L39" s="131" t="str">
        <f t="shared" si="4"/>
        <v>-</v>
      </c>
      <c r="M39" s="268" t="e">
        <f t="shared" si="18"/>
        <v>#DIV/0!</v>
      </c>
      <c r="N39" s="144" t="str">
        <f t="shared" si="6"/>
        <v>-</v>
      </c>
      <c r="O39" s="78" t="str">
        <f t="shared" si="7"/>
        <v>-</v>
      </c>
      <c r="P39" s="55"/>
    </row>
    <row r="40" spans="2:16" x14ac:dyDescent="0.3">
      <c r="B40" s="54"/>
      <c r="C40" s="303">
        <v>66</v>
      </c>
      <c r="D40" s="70" t="s">
        <v>63</v>
      </c>
      <c r="E40" s="85"/>
      <c r="F40" s="162"/>
      <c r="G40" s="174"/>
      <c r="H40" s="369" t="e">
        <f t="shared" si="17"/>
        <v>#DIV/0!</v>
      </c>
      <c r="I40" s="99">
        <f t="shared" si="1"/>
        <v>0</v>
      </c>
      <c r="J40" s="100" t="str">
        <f t="shared" si="2"/>
        <v>-</v>
      </c>
      <c r="K40" s="99">
        <f t="shared" si="3"/>
        <v>0</v>
      </c>
      <c r="L40" s="132" t="str">
        <f t="shared" si="4"/>
        <v>-</v>
      </c>
      <c r="M40" s="269" t="e">
        <f t="shared" si="18"/>
        <v>#DIV/0!</v>
      </c>
      <c r="N40" s="145" t="str">
        <f t="shared" si="6"/>
        <v>-</v>
      </c>
      <c r="O40" s="100" t="str">
        <f t="shared" si="7"/>
        <v>-</v>
      </c>
      <c r="P40" s="55"/>
    </row>
    <row r="41" spans="2:16" x14ac:dyDescent="0.3">
      <c r="B41" s="54"/>
      <c r="C41" s="303">
        <v>67</v>
      </c>
      <c r="D41" s="70" t="s">
        <v>64</v>
      </c>
      <c r="E41" s="85"/>
      <c r="F41" s="162"/>
      <c r="G41" s="174"/>
      <c r="H41" s="369" t="e">
        <f t="shared" si="17"/>
        <v>#DIV/0!</v>
      </c>
      <c r="I41" s="99">
        <f t="shared" si="1"/>
        <v>0</v>
      </c>
      <c r="J41" s="100" t="str">
        <f t="shared" si="2"/>
        <v>-</v>
      </c>
      <c r="K41" s="99">
        <f t="shared" si="3"/>
        <v>0</v>
      </c>
      <c r="L41" s="132" t="str">
        <f t="shared" si="4"/>
        <v>-</v>
      </c>
      <c r="M41" s="269" t="e">
        <f t="shared" si="18"/>
        <v>#DIV/0!</v>
      </c>
      <c r="N41" s="145" t="str">
        <f t="shared" si="6"/>
        <v>-</v>
      </c>
      <c r="O41" s="100" t="str">
        <f t="shared" si="7"/>
        <v>-</v>
      </c>
      <c r="P41" s="55"/>
    </row>
    <row r="42" spans="2:16" x14ac:dyDescent="0.3">
      <c r="B42" s="54"/>
      <c r="C42" s="303">
        <v>68</v>
      </c>
      <c r="D42" s="71" t="s">
        <v>80</v>
      </c>
      <c r="E42" s="157"/>
      <c r="F42" s="169"/>
      <c r="G42" s="179"/>
      <c r="H42" s="373" t="e">
        <f t="shared" si="17"/>
        <v>#DIV/0!</v>
      </c>
      <c r="I42" s="101">
        <f t="shared" si="1"/>
        <v>0</v>
      </c>
      <c r="J42" s="102" t="str">
        <f t="shared" si="2"/>
        <v>-</v>
      </c>
      <c r="K42" s="101">
        <f t="shared" si="3"/>
        <v>0</v>
      </c>
      <c r="L42" s="136" t="str">
        <f t="shared" si="4"/>
        <v>-</v>
      </c>
      <c r="M42" s="276" t="e">
        <f>H42</f>
        <v>#DIV/0!</v>
      </c>
      <c r="N42" s="149" t="str">
        <f t="shared" si="6"/>
        <v>-</v>
      </c>
      <c r="O42" s="102" t="str">
        <f t="shared" si="7"/>
        <v>-</v>
      </c>
      <c r="P42" s="55"/>
    </row>
    <row r="43" spans="2:16" x14ac:dyDescent="0.3">
      <c r="B43" s="54"/>
      <c r="D43" s="72" t="s">
        <v>65</v>
      </c>
      <c r="E43" s="88">
        <f>SUM(E30:E36,E37,E40,E41,E42)</f>
        <v>0</v>
      </c>
      <c r="F43" s="164">
        <f>SUM(F30:F36,F37,F40,F41,F42)</f>
        <v>0</v>
      </c>
      <c r="G43" s="176">
        <f>SUM(G30:G36,G37,G40,G41,G42)</f>
        <v>0</v>
      </c>
      <c r="H43" s="374" t="e">
        <f t="shared" si="17"/>
        <v>#DIV/0!</v>
      </c>
      <c r="I43" s="95">
        <f t="shared" si="1"/>
        <v>0</v>
      </c>
      <c r="J43" s="96" t="str">
        <f t="shared" si="2"/>
        <v>-</v>
      </c>
      <c r="K43" s="95">
        <f t="shared" si="3"/>
        <v>0</v>
      </c>
      <c r="L43" s="134" t="str">
        <f t="shared" si="4"/>
        <v>-</v>
      </c>
      <c r="M43" s="271" t="e">
        <f>SUM(M30:M36,M37,M40,M41,M42)</f>
        <v>#DIV/0!</v>
      </c>
      <c r="N43" s="147" t="str">
        <f t="shared" si="6"/>
        <v>-</v>
      </c>
      <c r="O43" s="96" t="str">
        <f t="shared" si="7"/>
        <v>-</v>
      </c>
      <c r="P43" s="55"/>
    </row>
    <row r="44" spans="2:16" x14ac:dyDescent="0.3">
      <c r="B44" s="54"/>
      <c r="D44" s="182"/>
      <c r="E44" s="156"/>
      <c r="F44" s="156"/>
      <c r="G44" s="156"/>
      <c r="H44" s="156"/>
      <c r="I44" s="183"/>
      <c r="J44" s="184"/>
      <c r="K44" s="183"/>
      <c r="L44" s="184"/>
      <c r="M44" s="304"/>
      <c r="N44" s="183"/>
      <c r="O44" s="184"/>
      <c r="P44" s="55"/>
    </row>
    <row r="45" spans="2:16" ht="14.5" x14ac:dyDescent="0.35">
      <c r="B45" s="54"/>
      <c r="C45" s="303">
        <v>6</v>
      </c>
      <c r="D45" s="103" t="s">
        <v>66</v>
      </c>
      <c r="E45" s="104">
        <f>SUM(E17,E27,E43)</f>
        <v>0</v>
      </c>
      <c r="F45" s="170">
        <f>SUM(F17,F27,F43)</f>
        <v>0</v>
      </c>
      <c r="G45" s="180">
        <f>SUM(G17,G27,G43)</f>
        <v>0</v>
      </c>
      <c r="H45" s="288" t="e">
        <f>G45*$H$5</f>
        <v>#DIV/0!</v>
      </c>
      <c r="I45" s="105">
        <f t="shared" si="1"/>
        <v>0</v>
      </c>
      <c r="J45" s="106" t="str">
        <f t="shared" si="2"/>
        <v>-</v>
      </c>
      <c r="K45" s="105">
        <f t="shared" si="3"/>
        <v>0</v>
      </c>
      <c r="L45" s="137" t="str">
        <f t="shared" si="4"/>
        <v>-</v>
      </c>
      <c r="M45" s="155" t="e">
        <f>SUM(M17,M27,M43)</f>
        <v>#DIV/0!</v>
      </c>
      <c r="N45" s="150" t="str">
        <f t="shared" si="6"/>
        <v>-</v>
      </c>
      <c r="O45" s="106" t="str">
        <f t="shared" si="7"/>
        <v>-</v>
      </c>
      <c r="P45" s="55"/>
    </row>
    <row r="46" spans="2:16" x14ac:dyDescent="0.3">
      <c r="B46" s="54"/>
      <c r="C46" s="305" t="s">
        <v>67</v>
      </c>
      <c r="D46" s="77" t="s">
        <v>68</v>
      </c>
      <c r="E46" s="94"/>
      <c r="F46" s="171"/>
      <c r="G46" s="181"/>
      <c r="H46" s="376" t="e">
        <f>G46*$H$5</f>
        <v>#DIV/0!</v>
      </c>
      <c r="I46" s="93">
        <f t="shared" si="1"/>
        <v>0</v>
      </c>
      <c r="J46" s="81" t="str">
        <f t="shared" si="2"/>
        <v>-</v>
      </c>
      <c r="K46" s="93">
        <f t="shared" si="3"/>
        <v>0</v>
      </c>
      <c r="L46" s="138" t="str">
        <f t="shared" si="4"/>
        <v>-</v>
      </c>
      <c r="M46" s="277"/>
      <c r="N46" s="151">
        <f t="shared" si="6"/>
        <v>0</v>
      </c>
      <c r="O46" s="81" t="str">
        <f t="shared" si="7"/>
        <v>-</v>
      </c>
      <c r="P46" s="55"/>
    </row>
    <row r="47" spans="2:16" ht="14.5" x14ac:dyDescent="0.35">
      <c r="B47" s="54"/>
      <c r="D47" s="103" t="s">
        <v>69</v>
      </c>
      <c r="E47" s="104">
        <f>SUM(E45,E46)</f>
        <v>0</v>
      </c>
      <c r="F47" s="170">
        <f>SUM(F45,F46)</f>
        <v>0</v>
      </c>
      <c r="G47" s="180">
        <f>SUM(G45,G46)</f>
        <v>0</v>
      </c>
      <c r="H47" s="288" t="e">
        <f>G47*$H$5</f>
        <v>#DIV/0!</v>
      </c>
      <c r="I47" s="105">
        <f t="shared" si="1"/>
        <v>0</v>
      </c>
      <c r="J47" s="106" t="str">
        <f t="shared" si="2"/>
        <v>-</v>
      </c>
      <c r="K47" s="105">
        <f t="shared" si="3"/>
        <v>0</v>
      </c>
      <c r="L47" s="137" t="str">
        <f t="shared" si="4"/>
        <v>-</v>
      </c>
      <c r="M47" s="155" t="e">
        <f>SUM(M45,M46)</f>
        <v>#DIV/0!</v>
      </c>
      <c r="N47" s="150" t="str">
        <f t="shared" si="6"/>
        <v>-</v>
      </c>
      <c r="O47" s="106" t="str">
        <f t="shared" si="7"/>
        <v>-</v>
      </c>
      <c r="P47" s="55"/>
    </row>
    <row r="48" spans="2:16" x14ac:dyDescent="0.3">
      <c r="B48" s="54"/>
      <c r="P48" s="55"/>
    </row>
    <row r="49" spans="2:19" x14ac:dyDescent="0.3">
      <c r="B49" s="54"/>
      <c r="P49" s="55"/>
    </row>
    <row r="50" spans="2:19" ht="15.5" x14ac:dyDescent="0.35">
      <c r="B50" s="54"/>
      <c r="D50" s="432" t="s">
        <v>89</v>
      </c>
      <c r="E50" s="433"/>
      <c r="F50" s="433"/>
      <c r="G50" s="433"/>
      <c r="H50" s="433"/>
      <c r="I50" s="433"/>
      <c r="J50" s="433"/>
      <c r="K50" s="433"/>
      <c r="L50" s="433"/>
      <c r="M50" s="433"/>
      <c r="N50" s="433"/>
      <c r="O50" s="434"/>
      <c r="P50" s="55"/>
    </row>
    <row r="51" spans="2:19" ht="14.5" x14ac:dyDescent="0.35">
      <c r="B51" s="54"/>
      <c r="D51" s="429" t="s">
        <v>83</v>
      </c>
      <c r="E51" s="430"/>
      <c r="F51" s="430"/>
      <c r="G51" s="430"/>
      <c r="H51" s="430"/>
      <c r="I51" s="430"/>
      <c r="J51" s="430"/>
      <c r="K51" s="430"/>
      <c r="L51" s="430"/>
      <c r="M51" s="430"/>
      <c r="N51" s="430"/>
      <c r="O51" s="431"/>
      <c r="P51" s="55"/>
    </row>
    <row r="52" spans="2:19" x14ac:dyDescent="0.3">
      <c r="B52" s="54"/>
      <c r="C52" s="62">
        <v>733</v>
      </c>
      <c r="D52" s="67" t="s">
        <v>93</v>
      </c>
      <c r="E52" s="89"/>
      <c r="F52" s="165"/>
      <c r="G52" s="177"/>
      <c r="H52" s="371" t="e">
        <f>(G52-G53)*H5+G53</f>
        <v>#DIV/0!</v>
      </c>
      <c r="I52" s="90">
        <f t="shared" ref="I52:I76" si="19">IFERROR(G52-E52,"-")</f>
        <v>0</v>
      </c>
      <c r="J52" s="80" t="str">
        <f t="shared" ref="J52:J76" si="20">IFERROR(G52/E52-1,"-")</f>
        <v>-</v>
      </c>
      <c r="K52" s="90">
        <f t="shared" ref="K52:K76" si="21">IFERROR(G52-F52,"-")</f>
        <v>0</v>
      </c>
      <c r="L52" s="135" t="str">
        <f t="shared" ref="L52:L76" si="22">IFERROR(G52/F52-1,"-")</f>
        <v>-</v>
      </c>
      <c r="M52" s="272" t="e">
        <f>H52</f>
        <v>#DIV/0!</v>
      </c>
      <c r="N52" s="148" t="str">
        <f t="shared" si="6"/>
        <v>-</v>
      </c>
      <c r="O52" s="80" t="str">
        <f t="shared" si="7"/>
        <v>-</v>
      </c>
      <c r="P52" s="55"/>
    </row>
    <row r="53" spans="2:19" x14ac:dyDescent="0.3">
      <c r="B53" s="54"/>
      <c r="D53" s="236" t="s">
        <v>147</v>
      </c>
      <c r="E53" s="264">
        <v>0</v>
      </c>
      <c r="F53" s="265">
        <f>SYNTHESE!D14</f>
        <v>0</v>
      </c>
      <c r="G53" s="266">
        <f>IF(SYNTHESE!F14&gt;SUM(SAD!F25:F26)*3.311,SUM(SAD!F25:F26)*3.311,SYNTHESE!F14)</f>
        <v>0</v>
      </c>
      <c r="H53" s="377">
        <f>G53</f>
        <v>0</v>
      </c>
      <c r="I53" s="260">
        <f>IFERROR(G53-E53,"-")</f>
        <v>0</v>
      </c>
      <c r="J53" s="261" t="str">
        <f>IFERROR(G53/E53-1,"-")</f>
        <v>-</v>
      </c>
      <c r="K53" s="260">
        <f>IFERROR(G53-F53,"-")</f>
        <v>0</v>
      </c>
      <c r="L53" s="262" t="str">
        <f>IFERROR(G53/F53-1,"-")</f>
        <v>-</v>
      </c>
      <c r="M53" s="278">
        <f t="shared" ref="M53" si="23">H53</f>
        <v>0</v>
      </c>
      <c r="N53" s="263">
        <f>IFERROR(M53-G53,"-")</f>
        <v>0</v>
      </c>
      <c r="O53" s="261" t="str">
        <f>IFERROR(M53/G53-1,"-")</f>
        <v>-</v>
      </c>
      <c r="P53" s="55"/>
    </row>
    <row r="54" spans="2:19" x14ac:dyDescent="0.3">
      <c r="B54" s="54"/>
      <c r="C54" s="62">
        <v>734</v>
      </c>
      <c r="D54" s="68" t="s">
        <v>94</v>
      </c>
      <c r="E54" s="91"/>
      <c r="F54" s="166"/>
      <c r="G54" s="175"/>
      <c r="H54" s="370" t="e">
        <f>G54*$H$5</f>
        <v>#DIV/0!</v>
      </c>
      <c r="I54" s="87">
        <f t="shared" si="19"/>
        <v>0</v>
      </c>
      <c r="J54" s="79" t="str">
        <f t="shared" si="20"/>
        <v>-</v>
      </c>
      <c r="K54" s="87">
        <f t="shared" si="21"/>
        <v>0</v>
      </c>
      <c r="L54" s="133" t="str">
        <f t="shared" si="22"/>
        <v>-</v>
      </c>
      <c r="M54" s="270" t="e">
        <f>H54</f>
        <v>#DIV/0!</v>
      </c>
      <c r="N54" s="146" t="str">
        <f t="shared" si="6"/>
        <v>-</v>
      </c>
      <c r="O54" s="79" t="str">
        <f t="shared" si="7"/>
        <v>-</v>
      </c>
      <c r="P54" s="55"/>
    </row>
    <row r="55" spans="2:19" x14ac:dyDescent="0.3">
      <c r="B55" s="54"/>
      <c r="C55" s="62">
        <v>738</v>
      </c>
      <c r="D55" s="68" t="s">
        <v>95</v>
      </c>
      <c r="E55" s="91"/>
      <c r="F55" s="166"/>
      <c r="G55" s="175"/>
      <c r="H55" s="370" t="e">
        <f>G55*$H$5</f>
        <v>#DIV/0!</v>
      </c>
      <c r="I55" s="87">
        <f t="shared" si="19"/>
        <v>0</v>
      </c>
      <c r="J55" s="79" t="str">
        <f t="shared" si="20"/>
        <v>-</v>
      </c>
      <c r="K55" s="87">
        <f t="shared" si="21"/>
        <v>0</v>
      </c>
      <c r="L55" s="133" t="str">
        <f t="shared" si="22"/>
        <v>-</v>
      </c>
      <c r="M55" s="270" t="e">
        <f>H55</f>
        <v>#DIV/0!</v>
      </c>
      <c r="N55" s="146" t="str">
        <f t="shared" si="6"/>
        <v>-</v>
      </c>
      <c r="O55" s="79" t="str">
        <f t="shared" si="7"/>
        <v>-</v>
      </c>
      <c r="P55" s="55"/>
    </row>
    <row r="56" spans="2:19" x14ac:dyDescent="0.3">
      <c r="B56" s="54"/>
      <c r="D56" s="72" t="s">
        <v>49</v>
      </c>
      <c r="E56" s="108">
        <f>SUM(E52:E55)</f>
        <v>0</v>
      </c>
      <c r="F56" s="168">
        <f t="shared" ref="F56:G56" si="24">SUM(F52:F55)</f>
        <v>0</v>
      </c>
      <c r="G56" s="178">
        <f t="shared" si="24"/>
        <v>0</v>
      </c>
      <c r="H56" s="375" t="e">
        <f>(G56-G53)*H5+G53</f>
        <v>#DIV/0!</v>
      </c>
      <c r="I56" s="95">
        <f t="shared" si="19"/>
        <v>0</v>
      </c>
      <c r="J56" s="96" t="str">
        <f t="shared" si="20"/>
        <v>-</v>
      </c>
      <c r="K56" s="95">
        <f t="shared" si="21"/>
        <v>0</v>
      </c>
      <c r="L56" s="134" t="str">
        <f t="shared" si="22"/>
        <v>-</v>
      </c>
      <c r="M56" s="271" t="e">
        <f>SUM(M52:M55)</f>
        <v>#DIV/0!</v>
      </c>
      <c r="N56" s="147" t="str">
        <f t="shared" si="6"/>
        <v>-</v>
      </c>
      <c r="O56" s="96" t="str">
        <f t="shared" si="7"/>
        <v>-</v>
      </c>
      <c r="P56" s="55"/>
    </row>
    <row r="57" spans="2:19" x14ac:dyDescent="0.3">
      <c r="B57" s="54"/>
      <c r="P57" s="55"/>
    </row>
    <row r="58" spans="2:19" ht="14.5" x14ac:dyDescent="0.35">
      <c r="B58" s="54"/>
      <c r="D58" s="429" t="s">
        <v>84</v>
      </c>
      <c r="E58" s="430"/>
      <c r="F58" s="430"/>
      <c r="G58" s="430"/>
      <c r="H58" s="430"/>
      <c r="I58" s="430"/>
      <c r="J58" s="430"/>
      <c r="K58" s="430"/>
      <c r="L58" s="430"/>
      <c r="M58" s="430"/>
      <c r="N58" s="430"/>
      <c r="O58" s="431"/>
      <c r="P58" s="55"/>
    </row>
    <row r="59" spans="2:19" x14ac:dyDescent="0.3">
      <c r="B59" s="54"/>
      <c r="C59" s="62">
        <v>70</v>
      </c>
      <c r="D59" s="67" t="s">
        <v>96</v>
      </c>
      <c r="E59" s="89"/>
      <c r="F59" s="165"/>
      <c r="G59" s="177"/>
      <c r="H59" s="371" t="e">
        <f>G59*$H$5</f>
        <v>#DIV/0!</v>
      </c>
      <c r="I59" s="90">
        <f t="shared" si="19"/>
        <v>0</v>
      </c>
      <c r="J59" s="80" t="str">
        <f t="shared" si="20"/>
        <v>-</v>
      </c>
      <c r="K59" s="90">
        <f t="shared" si="21"/>
        <v>0</v>
      </c>
      <c r="L59" s="135" t="str">
        <f t="shared" si="22"/>
        <v>-</v>
      </c>
      <c r="M59" s="272" t="e">
        <f>H59</f>
        <v>#DIV/0!</v>
      </c>
      <c r="N59" s="148" t="str">
        <f t="shared" si="6"/>
        <v>-</v>
      </c>
      <c r="O59" s="80" t="str">
        <f t="shared" si="7"/>
        <v>-</v>
      </c>
      <c r="P59" s="55"/>
    </row>
    <row r="60" spans="2:19" x14ac:dyDescent="0.3">
      <c r="B60" s="54"/>
      <c r="C60" s="62">
        <v>7082</v>
      </c>
      <c r="D60" s="68" t="s">
        <v>97</v>
      </c>
      <c r="E60" s="91"/>
      <c r="F60" s="166"/>
      <c r="G60" s="175"/>
      <c r="H60" s="370" t="e">
        <f t="shared" ref="H60:H62" si="25">G60*$H$5</f>
        <v>#DIV/0!</v>
      </c>
      <c r="I60" s="87">
        <f t="shared" si="19"/>
        <v>0</v>
      </c>
      <c r="J60" s="79" t="str">
        <f t="shared" si="20"/>
        <v>-</v>
      </c>
      <c r="K60" s="87">
        <f t="shared" si="21"/>
        <v>0</v>
      </c>
      <c r="L60" s="133" t="str">
        <f t="shared" si="22"/>
        <v>-</v>
      </c>
      <c r="M60" s="270" t="e">
        <f t="shared" ref="M60:M64" si="26">H60</f>
        <v>#DIV/0!</v>
      </c>
      <c r="N60" s="146" t="str">
        <f t="shared" si="6"/>
        <v>-</v>
      </c>
      <c r="O60" s="79" t="str">
        <f t="shared" si="7"/>
        <v>-</v>
      </c>
      <c r="P60" s="55"/>
      <c r="S60" s="309"/>
    </row>
    <row r="61" spans="2:19" x14ac:dyDescent="0.3">
      <c r="B61" s="54"/>
      <c r="C61" s="62">
        <v>74</v>
      </c>
      <c r="D61" s="68" t="s">
        <v>98</v>
      </c>
      <c r="E61" s="91"/>
      <c r="F61" s="166"/>
      <c r="G61" s="175"/>
      <c r="H61" s="370" t="e">
        <f t="shared" si="25"/>
        <v>#DIV/0!</v>
      </c>
      <c r="I61" s="87">
        <f t="shared" si="19"/>
        <v>0</v>
      </c>
      <c r="J61" s="79" t="str">
        <f t="shared" si="20"/>
        <v>-</v>
      </c>
      <c r="K61" s="87">
        <f t="shared" si="21"/>
        <v>0</v>
      </c>
      <c r="L61" s="133" t="str">
        <f t="shared" si="22"/>
        <v>-</v>
      </c>
      <c r="M61" s="270" t="e">
        <f t="shared" si="26"/>
        <v>#DIV/0!</v>
      </c>
      <c r="N61" s="146" t="str">
        <f t="shared" si="6"/>
        <v>-</v>
      </c>
      <c r="O61" s="79" t="str">
        <f t="shared" si="7"/>
        <v>-</v>
      </c>
      <c r="P61" s="55"/>
    </row>
    <row r="62" spans="2:19" x14ac:dyDescent="0.3">
      <c r="B62" s="54"/>
      <c r="C62" s="62">
        <v>75</v>
      </c>
      <c r="D62" s="68" t="s">
        <v>99</v>
      </c>
      <c r="E62" s="91"/>
      <c r="F62" s="166"/>
      <c r="G62" s="175"/>
      <c r="H62" s="370" t="e">
        <f t="shared" si="25"/>
        <v>#DIV/0!</v>
      </c>
      <c r="I62" s="87">
        <f t="shared" si="19"/>
        <v>0</v>
      </c>
      <c r="J62" s="79" t="str">
        <f t="shared" si="20"/>
        <v>-</v>
      </c>
      <c r="K62" s="87">
        <f t="shared" si="21"/>
        <v>0</v>
      </c>
      <c r="L62" s="133" t="str">
        <f t="shared" si="22"/>
        <v>-</v>
      </c>
      <c r="M62" s="270" t="e">
        <f t="shared" si="26"/>
        <v>#DIV/0!</v>
      </c>
      <c r="N62" s="146" t="str">
        <f t="shared" si="6"/>
        <v>-</v>
      </c>
      <c r="O62" s="79" t="str">
        <f t="shared" si="7"/>
        <v>-</v>
      </c>
      <c r="P62" s="55"/>
    </row>
    <row r="63" spans="2:19" x14ac:dyDescent="0.3">
      <c r="B63" s="54"/>
      <c r="C63" s="62">
        <v>6419</v>
      </c>
      <c r="D63" s="68" t="s">
        <v>100</v>
      </c>
      <c r="E63" s="91"/>
      <c r="F63" s="166"/>
      <c r="G63" s="175"/>
      <c r="H63" s="370"/>
      <c r="I63" s="87">
        <f t="shared" si="19"/>
        <v>0</v>
      </c>
      <c r="J63" s="79" t="str">
        <f t="shared" si="20"/>
        <v>-</v>
      </c>
      <c r="K63" s="87">
        <f t="shared" si="21"/>
        <v>0</v>
      </c>
      <c r="L63" s="133" t="str">
        <f t="shared" si="22"/>
        <v>-</v>
      </c>
      <c r="M63" s="270"/>
      <c r="N63" s="146">
        <f t="shared" si="6"/>
        <v>0</v>
      </c>
      <c r="O63" s="79" t="str">
        <f t="shared" si="7"/>
        <v>-</v>
      </c>
      <c r="P63" s="55"/>
    </row>
    <row r="64" spans="2:19" x14ac:dyDescent="0.3">
      <c r="B64" s="54"/>
      <c r="D64" s="259" t="s">
        <v>146</v>
      </c>
      <c r="E64" s="252"/>
      <c r="F64" s="253"/>
      <c r="G64" s="254"/>
      <c r="H64" s="378">
        <f>G64</f>
        <v>0</v>
      </c>
      <c r="I64" s="255"/>
      <c r="J64" s="256"/>
      <c r="K64" s="255"/>
      <c r="L64" s="257"/>
      <c r="M64" s="279">
        <f t="shared" si="26"/>
        <v>0</v>
      </c>
      <c r="N64" s="258"/>
      <c r="O64" s="256"/>
      <c r="P64" s="55"/>
    </row>
    <row r="65" spans="2:20" x14ac:dyDescent="0.3">
      <c r="B65" s="54"/>
      <c r="D65" s="72" t="s">
        <v>51</v>
      </c>
      <c r="E65" s="108">
        <f>SUM(E59:E64)</f>
        <v>0</v>
      </c>
      <c r="F65" s="168"/>
      <c r="G65" s="178">
        <f>SUM(G61:G64)</f>
        <v>0</v>
      </c>
      <c r="H65" s="375" t="e">
        <f>SUM(H61:H64)</f>
        <v>#DIV/0!</v>
      </c>
      <c r="I65" s="95">
        <f t="shared" si="19"/>
        <v>0</v>
      </c>
      <c r="J65" s="96" t="str">
        <f t="shared" si="20"/>
        <v>-</v>
      </c>
      <c r="K65" s="95">
        <f t="shared" si="21"/>
        <v>0</v>
      </c>
      <c r="L65" s="134" t="str">
        <f t="shared" si="22"/>
        <v>-</v>
      </c>
      <c r="M65" s="271" t="e">
        <f>SUM(M59:M64)</f>
        <v>#DIV/0!</v>
      </c>
      <c r="N65" s="147" t="str">
        <f t="shared" si="6"/>
        <v>-</v>
      </c>
      <c r="O65" s="96" t="str">
        <f t="shared" si="7"/>
        <v>-</v>
      </c>
      <c r="P65" s="55"/>
    </row>
    <row r="66" spans="2:20" x14ac:dyDescent="0.3">
      <c r="B66" s="54"/>
      <c r="P66" s="55"/>
    </row>
    <row r="67" spans="2:20" ht="14.5" x14ac:dyDescent="0.35">
      <c r="B67" s="54"/>
      <c r="D67" s="429" t="s">
        <v>90</v>
      </c>
      <c r="E67" s="430"/>
      <c r="F67" s="430"/>
      <c r="G67" s="430"/>
      <c r="H67" s="430"/>
      <c r="I67" s="430"/>
      <c r="J67" s="430"/>
      <c r="K67" s="430"/>
      <c r="L67" s="430"/>
      <c r="M67" s="430"/>
      <c r="N67" s="430"/>
      <c r="O67" s="431"/>
      <c r="P67" s="55"/>
    </row>
    <row r="68" spans="2:20" x14ac:dyDescent="0.3">
      <c r="B68" s="54"/>
      <c r="C68" s="62">
        <v>76</v>
      </c>
      <c r="D68" s="70" t="s">
        <v>91</v>
      </c>
      <c r="E68" s="85"/>
      <c r="F68" s="162"/>
      <c r="G68" s="172"/>
      <c r="H68" s="367" t="e">
        <f>G68*$H$5</f>
        <v>#DIV/0!</v>
      </c>
      <c r="I68" s="99">
        <f t="shared" si="19"/>
        <v>0</v>
      </c>
      <c r="J68" s="100" t="str">
        <f t="shared" si="20"/>
        <v>-</v>
      </c>
      <c r="K68" s="99">
        <f t="shared" si="21"/>
        <v>0</v>
      </c>
      <c r="L68" s="132" t="str">
        <f t="shared" si="22"/>
        <v>-</v>
      </c>
      <c r="M68" s="269" t="e">
        <f>H68</f>
        <v>#DIV/0!</v>
      </c>
      <c r="N68" s="145" t="str">
        <f t="shared" si="6"/>
        <v>-</v>
      </c>
      <c r="O68" s="100" t="str">
        <f t="shared" si="7"/>
        <v>-</v>
      </c>
      <c r="P68" s="55"/>
    </row>
    <row r="69" spans="2:20" x14ac:dyDescent="0.3">
      <c r="B69" s="54"/>
      <c r="C69" s="62">
        <v>77</v>
      </c>
      <c r="D69" s="112" t="s">
        <v>85</v>
      </c>
      <c r="E69" s="186"/>
      <c r="F69" s="187"/>
      <c r="G69" s="188"/>
      <c r="H69" s="379" t="e">
        <f>G69*$H$5</f>
        <v>#DIV/0!</v>
      </c>
      <c r="I69" s="113">
        <f t="shared" si="19"/>
        <v>0</v>
      </c>
      <c r="J69" s="114" t="str">
        <f t="shared" si="20"/>
        <v>-</v>
      </c>
      <c r="K69" s="113">
        <f t="shared" si="21"/>
        <v>0</v>
      </c>
      <c r="L69" s="139" t="str">
        <f t="shared" si="22"/>
        <v>-</v>
      </c>
      <c r="M69" s="269" t="e">
        <f t="shared" ref="M69:M70" si="27">H69</f>
        <v>#DIV/0!</v>
      </c>
      <c r="N69" s="152" t="str">
        <f t="shared" si="6"/>
        <v>-</v>
      </c>
      <c r="O69" s="114" t="str">
        <f t="shared" si="7"/>
        <v>-</v>
      </c>
      <c r="P69" s="55"/>
    </row>
    <row r="70" spans="2:20" x14ac:dyDescent="0.3">
      <c r="B70" s="54"/>
      <c r="C70" s="305" t="s">
        <v>92</v>
      </c>
      <c r="D70" s="109" t="s">
        <v>86</v>
      </c>
      <c r="E70" s="189"/>
      <c r="F70" s="190"/>
      <c r="G70" s="191"/>
      <c r="H70" s="380" t="e">
        <f>G70*$H$5</f>
        <v>#DIV/0!</v>
      </c>
      <c r="I70" s="110">
        <f t="shared" si="19"/>
        <v>0</v>
      </c>
      <c r="J70" s="111" t="str">
        <f t="shared" si="20"/>
        <v>-</v>
      </c>
      <c r="K70" s="110">
        <f t="shared" si="21"/>
        <v>0</v>
      </c>
      <c r="L70" s="140" t="str">
        <f t="shared" si="22"/>
        <v>-</v>
      </c>
      <c r="M70" s="269" t="e">
        <f t="shared" si="27"/>
        <v>#DIV/0!</v>
      </c>
      <c r="N70" s="153" t="str">
        <f t="shared" si="6"/>
        <v>-</v>
      </c>
      <c r="O70" s="111" t="str">
        <f t="shared" si="7"/>
        <v>-</v>
      </c>
      <c r="P70" s="55"/>
    </row>
    <row r="71" spans="2:20" x14ac:dyDescent="0.3">
      <c r="B71" s="54"/>
      <c r="C71" s="62">
        <v>781</v>
      </c>
      <c r="D71" s="68" t="s">
        <v>101</v>
      </c>
      <c r="E71" s="91"/>
      <c r="F71" s="166"/>
      <c r="G71" s="175"/>
      <c r="H71" s="370" t="e">
        <f>G71*$H$5</f>
        <v>#DIV/0!</v>
      </c>
      <c r="I71" s="87">
        <f t="shared" si="19"/>
        <v>0</v>
      </c>
      <c r="J71" s="79" t="str">
        <f t="shared" si="20"/>
        <v>-</v>
      </c>
      <c r="K71" s="87">
        <f t="shared" si="21"/>
        <v>0</v>
      </c>
      <c r="L71" s="133" t="str">
        <f t="shared" si="22"/>
        <v>-</v>
      </c>
      <c r="M71" s="269" t="e">
        <f>H71</f>
        <v>#DIV/0!</v>
      </c>
      <c r="N71" s="146" t="str">
        <f t="shared" si="6"/>
        <v>-</v>
      </c>
      <c r="O71" s="79" t="str">
        <f t="shared" si="7"/>
        <v>-</v>
      </c>
      <c r="P71" s="55"/>
    </row>
    <row r="72" spans="2:20" x14ac:dyDescent="0.3">
      <c r="B72" s="54"/>
      <c r="D72" s="72" t="s">
        <v>65</v>
      </c>
      <c r="E72" s="88">
        <f>SUM(E68:E70)</f>
        <v>0</v>
      </c>
      <c r="F72" s="164">
        <f>SUM(F68,F69,F70)</f>
        <v>0</v>
      </c>
      <c r="G72" s="176">
        <f>SUM(G68,G69,G70)</f>
        <v>0</v>
      </c>
      <c r="H72" s="374" t="e">
        <f>G72*$H$5</f>
        <v>#DIV/0!</v>
      </c>
      <c r="I72" s="95">
        <f t="shared" si="19"/>
        <v>0</v>
      </c>
      <c r="J72" s="96" t="str">
        <f t="shared" si="20"/>
        <v>-</v>
      </c>
      <c r="K72" s="95">
        <f t="shared" si="21"/>
        <v>0</v>
      </c>
      <c r="L72" s="134" t="str">
        <f t="shared" si="22"/>
        <v>-</v>
      </c>
      <c r="M72" s="271" t="e">
        <f>SUM(M68,M69,M70)</f>
        <v>#DIV/0!</v>
      </c>
      <c r="N72" s="147" t="str">
        <f t="shared" si="6"/>
        <v>-</v>
      </c>
      <c r="O72" s="96" t="str">
        <f t="shared" si="7"/>
        <v>-</v>
      </c>
      <c r="P72" s="55"/>
    </row>
    <row r="73" spans="2:20" x14ac:dyDescent="0.3">
      <c r="B73" s="54"/>
      <c r="D73" s="306"/>
      <c r="E73" s="304"/>
      <c r="F73" s="304"/>
      <c r="G73" s="304"/>
      <c r="H73" s="304"/>
      <c r="I73" s="307"/>
      <c r="J73" s="107"/>
      <c r="K73" s="307"/>
      <c r="L73" s="107"/>
      <c r="M73" s="304"/>
      <c r="N73" s="307"/>
      <c r="O73" s="107"/>
      <c r="P73" s="55"/>
    </row>
    <row r="74" spans="2:20" ht="14.5" x14ac:dyDescent="0.35">
      <c r="B74" s="54"/>
      <c r="C74" s="303">
        <v>7</v>
      </c>
      <c r="D74" s="103" t="s">
        <v>66</v>
      </c>
      <c r="E74" s="104">
        <f>+E56+E65+E72</f>
        <v>0</v>
      </c>
      <c r="F74" s="170">
        <f>SUM(F72,F65,F56)</f>
        <v>0</v>
      </c>
      <c r="G74" s="180">
        <f>SUM(G72,G65,G56)</f>
        <v>0</v>
      </c>
      <c r="H74" s="180" t="e">
        <f>SUM(H72,H65,H56)</f>
        <v>#DIV/0!</v>
      </c>
      <c r="I74" s="105">
        <f t="shared" si="19"/>
        <v>0</v>
      </c>
      <c r="J74" s="106" t="str">
        <f t="shared" si="20"/>
        <v>-</v>
      </c>
      <c r="K74" s="105">
        <f t="shared" si="21"/>
        <v>0</v>
      </c>
      <c r="L74" s="137" t="str">
        <f t="shared" si="22"/>
        <v>-</v>
      </c>
      <c r="M74" s="158" t="e">
        <f>SUM(M72,M65,M56)</f>
        <v>#DIV/0!</v>
      </c>
      <c r="N74" s="150" t="str">
        <f t="shared" si="6"/>
        <v>-</v>
      </c>
      <c r="O74" s="106" t="str">
        <f t="shared" si="7"/>
        <v>-</v>
      </c>
      <c r="P74" s="55"/>
    </row>
    <row r="75" spans="2:20" x14ac:dyDescent="0.3">
      <c r="B75" s="54"/>
      <c r="C75" s="305">
        <v>2</v>
      </c>
      <c r="D75" s="77" t="s">
        <v>87</v>
      </c>
      <c r="E75" s="94"/>
      <c r="F75" s="171"/>
      <c r="G75" s="181"/>
      <c r="H75" s="289"/>
      <c r="I75" s="93">
        <f t="shared" si="19"/>
        <v>0</v>
      </c>
      <c r="J75" s="81" t="str">
        <f t="shared" si="20"/>
        <v>-</v>
      </c>
      <c r="K75" s="93">
        <f t="shared" si="21"/>
        <v>0</v>
      </c>
      <c r="L75" s="138" t="str">
        <f t="shared" si="22"/>
        <v>-</v>
      </c>
      <c r="M75" s="277"/>
      <c r="N75" s="151">
        <f t="shared" si="6"/>
        <v>0</v>
      </c>
      <c r="O75" s="81" t="str">
        <f t="shared" si="7"/>
        <v>-</v>
      </c>
      <c r="P75" s="55"/>
    </row>
    <row r="76" spans="2:20" ht="14.5" x14ac:dyDescent="0.35">
      <c r="B76" s="54"/>
      <c r="D76" s="103" t="s">
        <v>88</v>
      </c>
      <c r="E76" s="104">
        <f>+E74</f>
        <v>0</v>
      </c>
      <c r="F76" s="170">
        <f>F74+F75</f>
        <v>0</v>
      </c>
      <c r="G76" s="180">
        <f>G74+G75</f>
        <v>0</v>
      </c>
      <c r="H76" s="180" t="e">
        <f>H74+H75</f>
        <v>#DIV/0!</v>
      </c>
      <c r="I76" s="105">
        <f t="shared" si="19"/>
        <v>0</v>
      </c>
      <c r="J76" s="106" t="str">
        <f t="shared" si="20"/>
        <v>-</v>
      </c>
      <c r="K76" s="105">
        <f t="shared" si="21"/>
        <v>0</v>
      </c>
      <c r="L76" s="137" t="str">
        <f t="shared" si="22"/>
        <v>-</v>
      </c>
      <c r="M76" s="155" t="e">
        <f>M74+M75</f>
        <v>#DIV/0!</v>
      </c>
      <c r="N76" s="150" t="str">
        <f t="shared" si="6"/>
        <v>-</v>
      </c>
      <c r="O76" s="106" t="str">
        <f t="shared" si="7"/>
        <v>-</v>
      </c>
      <c r="P76" s="55"/>
      <c r="T76" s="309"/>
    </row>
    <row r="77" spans="2:20" x14ac:dyDescent="0.3">
      <c r="B77" s="54"/>
      <c r="M77" s="185"/>
      <c r="P77" s="55"/>
      <c r="R77" s="308"/>
      <c r="S77" s="308"/>
    </row>
    <row r="78" spans="2:20" ht="14.5" x14ac:dyDescent="0.35">
      <c r="B78" s="54"/>
      <c r="D78" s="103" t="s">
        <v>104</v>
      </c>
      <c r="E78" s="104">
        <f>+E76-E47</f>
        <v>0</v>
      </c>
      <c r="F78" s="170">
        <f>IFERROR(F76-F47,"-")</f>
        <v>0</v>
      </c>
      <c r="G78" s="180">
        <f>IFERROR(G76-G47,"-")</f>
        <v>0</v>
      </c>
      <c r="H78" s="180" t="str">
        <f>IFERROR(H76-H47,"-")</f>
        <v>-</v>
      </c>
      <c r="I78" s="105">
        <f>IFERROR(G78-E78,"-")</f>
        <v>0</v>
      </c>
      <c r="J78" s="106" t="str">
        <f>IFERROR(G78/E78-1,"-")</f>
        <v>-</v>
      </c>
      <c r="K78" s="105">
        <f>IFERROR(G78-F78,"-")</f>
        <v>0</v>
      </c>
      <c r="L78" s="137" t="str">
        <f>IFERROR(G78/F78-1,"-")</f>
        <v>-</v>
      </c>
      <c r="M78" s="159" t="str">
        <f>IFERROR(M76-M47,"-")</f>
        <v>-</v>
      </c>
      <c r="N78" s="150" t="str">
        <f>IFERROR(M78-G78,"-")</f>
        <v>-</v>
      </c>
      <c r="O78" s="106" t="str">
        <f>IFERROR(M78/G78-1,"-")</f>
        <v>-</v>
      </c>
      <c r="P78" s="55"/>
    </row>
    <row r="79" spans="2:20" x14ac:dyDescent="0.3">
      <c r="B79" s="54"/>
      <c r="P79" s="55"/>
    </row>
    <row r="80" spans="2:20" x14ac:dyDescent="0.3">
      <c r="B80" s="54"/>
      <c r="D80" s="67" t="s">
        <v>631</v>
      </c>
      <c r="E80" s="192" t="str">
        <f>IFERROR(E47/SAD!D24,"-")</f>
        <v>-</v>
      </c>
      <c r="F80" s="335" t="str">
        <f>IFERROR(F47/SAD!E24,"-")</f>
        <v>-</v>
      </c>
      <c r="G80" s="337" t="str">
        <f>IFERROR(G47/SAD!F24,"-")</f>
        <v>-</v>
      </c>
      <c r="H80" s="328" t="str">
        <f>IFERROR(H47/SUM(SAD!F25:F27),"-")</f>
        <v>-</v>
      </c>
      <c r="I80" s="343" t="str">
        <f>IFERROR(G80-E80,"-")</f>
        <v>-</v>
      </c>
      <c r="J80" s="115" t="str">
        <f>IFERROR(G80/E80-1,"-")</f>
        <v>-</v>
      </c>
      <c r="K80" s="90" t="str">
        <f>IFERROR(G80-F80,"-")</f>
        <v>-</v>
      </c>
      <c r="L80" s="141" t="str">
        <f>IFERROR(G80/F80-1,"-")</f>
        <v>-</v>
      </c>
      <c r="M80" s="290" t="str">
        <f>IFERROR(M45/SUM(SAD!F25:F27),"-")</f>
        <v>-</v>
      </c>
      <c r="N80" s="148" t="str">
        <f>IFERROR(M80-G80,"-")</f>
        <v>-</v>
      </c>
      <c r="O80" s="115" t="str">
        <f>IFERROR(M80/G80-1,"-")</f>
        <v>-</v>
      </c>
      <c r="P80" s="55"/>
    </row>
    <row r="81" spans="2:20" x14ac:dyDescent="0.3">
      <c r="B81" s="54"/>
      <c r="D81" s="315" t="s">
        <v>632</v>
      </c>
      <c r="E81" s="316" t="e">
        <f>(E47-SUM(E72,E65))/SAD!D24</f>
        <v>#DIV/0!</v>
      </c>
      <c r="F81" s="329" t="e">
        <f>(F47-SUM(F72,F65))/SAD!E24</f>
        <v>#DIV/0!</v>
      </c>
      <c r="G81" s="338" t="e">
        <f>(G47-SUM(G72,G65))/SAD!F24</f>
        <v>#DIV/0!</v>
      </c>
      <c r="H81" s="329" t="e">
        <f>(H47-SUM(H72,H65))/SUM(SAD!F25:F27)</f>
        <v>#DIV/0!</v>
      </c>
      <c r="I81" s="344" t="str">
        <f>IFERROR(G81-E81,"-")</f>
        <v>-</v>
      </c>
      <c r="J81" s="318" t="str">
        <f>IFERROR(G81/E81-1,"-")</f>
        <v>-</v>
      </c>
      <c r="K81" s="317"/>
      <c r="L81" s="319"/>
      <c r="M81" s="320" t="e">
        <f>(M47-SUM(M65,M72))/SUM(SAD!F25:F27)</f>
        <v>#DIV/0!</v>
      </c>
      <c r="N81" s="258"/>
      <c r="O81" s="282"/>
      <c r="P81" s="55"/>
    </row>
    <row r="82" spans="2:20" x14ac:dyDescent="0.3">
      <c r="B82" s="54"/>
      <c r="D82" s="359" t="s">
        <v>633</v>
      </c>
      <c r="E82" s="281"/>
      <c r="F82" s="310"/>
      <c r="G82" s="339"/>
      <c r="H82" s="310"/>
      <c r="I82" s="345">
        <f>F82-E82</f>
        <v>0</v>
      </c>
      <c r="J82" s="282" t="str">
        <f t="shared" ref="J82:J87" si="28">IFERROR(F82/E82-1,"-")</f>
        <v>-</v>
      </c>
      <c r="K82" s="258"/>
      <c r="L82" s="311"/>
      <c r="M82" s="291"/>
      <c r="N82" s="258"/>
      <c r="O82" s="282"/>
      <c r="P82" s="55"/>
    </row>
    <row r="83" spans="2:20" x14ac:dyDescent="0.3">
      <c r="B83" s="54"/>
      <c r="D83" s="360" t="s">
        <v>634</v>
      </c>
      <c r="E83" s="324"/>
      <c r="F83" s="330"/>
      <c r="G83" s="340"/>
      <c r="H83" s="330"/>
      <c r="I83" s="346">
        <f>IFERROR(F83-E83,"-")</f>
        <v>0</v>
      </c>
      <c r="J83" s="325" t="str">
        <f t="shared" si="28"/>
        <v>-</v>
      </c>
      <c r="K83" s="146"/>
      <c r="L83" s="326"/>
      <c r="M83" s="327"/>
      <c r="N83" s="258"/>
      <c r="O83" s="282"/>
      <c r="P83" s="55"/>
    </row>
    <row r="84" spans="2:20" x14ac:dyDescent="0.3">
      <c r="B84" s="54"/>
      <c r="D84" s="312" t="s">
        <v>635</v>
      </c>
      <c r="E84" s="331">
        <f>SUM(E82:E83)</f>
        <v>0</v>
      </c>
      <c r="F84" s="331">
        <f>SUM(F82:F83)</f>
        <v>0</v>
      </c>
      <c r="G84" s="341">
        <f t="shared" ref="G84:H84" si="29">SUM(G82:G83)</f>
        <v>0</v>
      </c>
      <c r="H84" s="331">
        <f t="shared" si="29"/>
        <v>0</v>
      </c>
      <c r="I84" s="347">
        <f>IFERROR(F84-E84,"-")</f>
        <v>0</v>
      </c>
      <c r="J84" s="313" t="str">
        <f t="shared" si="28"/>
        <v>-</v>
      </c>
      <c r="K84" s="153"/>
      <c r="L84" s="314"/>
      <c r="M84" s="361">
        <f t="shared" ref="M84" si="30">SUM(M82:M83)</f>
        <v>0</v>
      </c>
      <c r="N84" s="258"/>
      <c r="O84" s="282"/>
      <c r="P84" s="55"/>
      <c r="R84" s="299"/>
    </row>
    <row r="85" spans="2:20" x14ac:dyDescent="0.3">
      <c r="B85" s="54"/>
      <c r="D85" s="321" t="s">
        <v>636</v>
      </c>
      <c r="E85" s="362" t="e">
        <f>E53/SUM(SAD!D25:D27)</f>
        <v>#DIV/0!</v>
      </c>
      <c r="F85" s="363" t="e">
        <f>F53/SUM(SAD!E25:E27)</f>
        <v>#DIV/0!</v>
      </c>
      <c r="G85" s="364" t="e">
        <f>G53/SUM(SAD!F25:F27)</f>
        <v>#DIV/0!</v>
      </c>
      <c r="H85" s="363" t="str">
        <f>IFERROR(H53/SUM(SAD!F25:F27),"-")</f>
        <v>-</v>
      </c>
      <c r="I85" s="365" t="str">
        <f>IFERROR(F85-E85,"-")</f>
        <v>-</v>
      </c>
      <c r="J85" s="350" t="str">
        <f t="shared" si="28"/>
        <v>-</v>
      </c>
      <c r="K85" s="350" t="str">
        <f>IFERROR(G85-F85,"-")</f>
        <v>-</v>
      </c>
      <c r="L85" s="350" t="str">
        <f>IFERROR(G85-F85-1,"-")</f>
        <v>-</v>
      </c>
      <c r="M85" s="366" t="str">
        <f>IFERROR(M53/SUM(SAD!F25:F27),"-")</f>
        <v>-</v>
      </c>
      <c r="N85" s="292" t="str">
        <f>IFERROR(M85-F85,"-")</f>
        <v>-</v>
      </c>
      <c r="O85" s="293" t="str">
        <f>IFERROR(M85/F85-1,"-")</f>
        <v>-</v>
      </c>
      <c r="P85" s="55"/>
      <c r="R85" s="299"/>
    </row>
    <row r="86" spans="2:20" x14ac:dyDescent="0.3">
      <c r="B86" s="54"/>
      <c r="D86" s="322" t="s">
        <v>637</v>
      </c>
      <c r="E86" s="323" t="e">
        <f>SUM(E84:E85)</f>
        <v>#DIV/0!</v>
      </c>
      <c r="F86" s="323" t="e">
        <f t="shared" ref="F86:H86" si="31">SUM(F84:F85)</f>
        <v>#DIV/0!</v>
      </c>
      <c r="G86" s="338" t="e">
        <f t="shared" si="31"/>
        <v>#DIV/0!</v>
      </c>
      <c r="H86" s="323">
        <f t="shared" si="31"/>
        <v>0</v>
      </c>
      <c r="I86" s="348" t="str">
        <f t="shared" ref="I86:I87" si="32">IFERROR(F86-E86,"-")</f>
        <v>-</v>
      </c>
      <c r="J86" s="349" t="str">
        <f t="shared" si="28"/>
        <v>-</v>
      </c>
      <c r="K86" s="349" t="str">
        <f>IFERROR(G86-F86,"-")</f>
        <v>-</v>
      </c>
      <c r="L86" s="349" t="str">
        <f>IFERROR(L81/L85-1,"-")</f>
        <v>-</v>
      </c>
      <c r="M86" s="351">
        <f>SUM(M84:M85)</f>
        <v>0</v>
      </c>
      <c r="N86" s="294" t="str">
        <f>IFERROR(M86-F86,"-")</f>
        <v>-</v>
      </c>
      <c r="O86" s="295" t="str">
        <f>IFERROR(M86/F86-1,"-")</f>
        <v>-</v>
      </c>
      <c r="P86" s="55"/>
      <c r="R86" s="299"/>
      <c r="T86" s="300"/>
    </row>
    <row r="87" spans="2:20" x14ac:dyDescent="0.3">
      <c r="B87" s="54"/>
      <c r="D87" s="54" t="s">
        <v>102</v>
      </c>
      <c r="E87" s="281" t="str">
        <f>IFERROR(E76/SAD!D24,"-")</f>
        <v>-</v>
      </c>
      <c r="F87" s="310" t="str">
        <f>IFERROR(F76/SAD!E24,"-")</f>
        <v>-</v>
      </c>
      <c r="G87" s="339" t="str">
        <f>IFERROR(G76/SAD!F24,"-")</f>
        <v>-</v>
      </c>
      <c r="H87" s="332" t="str">
        <f>IFERROR(H76/SUM(SAD!F25:F27),"-")</f>
        <v>-</v>
      </c>
      <c r="I87" s="333" t="str">
        <f t="shared" si="32"/>
        <v>-</v>
      </c>
      <c r="J87" s="350" t="str">
        <f t="shared" si="28"/>
        <v>-</v>
      </c>
      <c r="K87" s="255" t="str">
        <f>IFERROR(G87-F87,"-")</f>
        <v>-</v>
      </c>
      <c r="L87" s="283" t="str">
        <f>IFERROR(L85/L86-1,"-")</f>
        <v>-</v>
      </c>
      <c r="M87" s="327" t="str">
        <f>IFERROR(M76/SUM(SAD!F25:F27),"-")</f>
        <v>-</v>
      </c>
      <c r="N87" s="144" t="str">
        <f>IFERROR(M87-G87,"-")</f>
        <v>-</v>
      </c>
      <c r="O87" s="116" t="str">
        <f>IFERROR(M87/G87-1,"-")</f>
        <v>-</v>
      </c>
      <c r="P87" s="55"/>
      <c r="R87" s="299"/>
    </row>
    <row r="88" spans="2:20" ht="14.5" x14ac:dyDescent="0.35">
      <c r="B88" s="54"/>
      <c r="D88" s="117" t="s">
        <v>103</v>
      </c>
      <c r="E88" s="296" t="str">
        <f>IFERROR(E87-E80,"-")</f>
        <v>-</v>
      </c>
      <c r="F88" s="336" t="str">
        <f t="shared" ref="F88:G88" si="33">IFERROR(F87-F80,"-")</f>
        <v>-</v>
      </c>
      <c r="G88" s="342" t="str">
        <f t="shared" si="33"/>
        <v>-</v>
      </c>
      <c r="H88" s="297" t="str">
        <f>IFERROR(H87-H80,"-")</f>
        <v>-</v>
      </c>
      <c r="I88" s="334" t="str">
        <f t="shared" ref="I88" si="34">IFERROR(G88-E88,"-")</f>
        <v>-</v>
      </c>
      <c r="J88" s="119" t="str">
        <f>IFERROR(G88/E88-1,"-")</f>
        <v>-</v>
      </c>
      <c r="K88" s="118" t="str">
        <f>IFERROR(G88-F88,"-")</f>
        <v>-</v>
      </c>
      <c r="L88" s="142" t="str">
        <f>IFERROR(G88/F88-1,"-")</f>
        <v>-</v>
      </c>
      <c r="M88" s="298" t="str">
        <f>IFERROR(M87-M80,"-")</f>
        <v>-</v>
      </c>
      <c r="N88" s="154" t="str">
        <f>IFERROR(M88-G88,"-")</f>
        <v>-</v>
      </c>
      <c r="O88" s="119" t="str">
        <f>IFERROR(M88/G88-1,"-")</f>
        <v>-</v>
      </c>
      <c r="P88" s="55"/>
    </row>
    <row r="89" spans="2:20" x14ac:dyDescent="0.3">
      <c r="B89" s="59"/>
      <c r="C89" s="195"/>
      <c r="D89" s="60"/>
      <c r="E89" s="60"/>
      <c r="F89" s="60"/>
      <c r="G89" s="60"/>
      <c r="H89" s="60"/>
      <c r="I89" s="60"/>
      <c r="J89" s="60"/>
      <c r="K89" s="60"/>
      <c r="L89" s="60"/>
      <c r="M89" s="60"/>
      <c r="N89" s="60"/>
      <c r="O89" s="60"/>
      <c r="P89" s="61"/>
    </row>
    <row r="90" spans="2:20" ht="4" customHeight="1" x14ac:dyDescent="0.3"/>
    <row r="92" spans="2:20" x14ac:dyDescent="0.3">
      <c r="H92" s="299"/>
    </row>
    <row r="93" spans="2:20" x14ac:dyDescent="0.3">
      <c r="H93" s="300"/>
    </row>
    <row r="95" spans="2:20" x14ac:dyDescent="0.3">
      <c r="H95" s="300"/>
    </row>
  </sheetData>
  <mergeCells count="19">
    <mergeCell ref="M6:M8"/>
    <mergeCell ref="N6:O7"/>
    <mergeCell ref="D10:O10"/>
    <mergeCell ref="B3:P3"/>
    <mergeCell ref="D9:O9"/>
    <mergeCell ref="K7:L7"/>
    <mergeCell ref="I7:J7"/>
    <mergeCell ref="I6:L6"/>
    <mergeCell ref="G6:G8"/>
    <mergeCell ref="F6:F8"/>
    <mergeCell ref="E6:E8"/>
    <mergeCell ref="B4:P4"/>
    <mergeCell ref="H6:H8"/>
    <mergeCell ref="D19:O19"/>
    <mergeCell ref="D67:O67"/>
    <mergeCell ref="D58:O58"/>
    <mergeCell ref="D51:O51"/>
    <mergeCell ref="D50:O50"/>
    <mergeCell ref="D29:O29"/>
  </mergeCells>
  <pageMargins left="0.7" right="0.7" top="0.75" bottom="0.75" header="0.3" footer="0.3"/>
  <pageSetup paperSize="9" orientation="portrait" r:id="rId1"/>
  <ignoredErrors>
    <ignoredError sqref="C46" numberStoredAsText="1"/>
    <ignoredError sqref="D5:O5 D87:O88 D85:D86 N85:O86 D57:O82 D56 F56:O56 D84:O84 D83 F83:O83 D24:O41 D23:L23 N23:O23 D43:O51 D42:L42 N42:O42 D53:O53 D52:L52 N52:O52 D55:L55 D54:L54 N54:O54 N55:O55 D7:O22 D6:M6 O6" evalError="1"/>
    <ignoredError sqref="E85:M86" evalError="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4AE8-F716-43B2-B91F-6E02299BA6D7}">
  <sheetPr>
    <tabColor theme="9" tint="0.79998168889431442"/>
  </sheetPr>
  <dimension ref="B2:I13"/>
  <sheetViews>
    <sheetView showGridLines="0" zoomScaleNormal="100" workbookViewId="0">
      <selection activeCell="C9" sqref="C9"/>
    </sheetView>
  </sheetViews>
  <sheetFormatPr baseColWidth="10" defaultColWidth="11.453125" defaultRowHeight="13" x14ac:dyDescent="0.3"/>
  <cols>
    <col min="1" max="1" width="3.36328125" customWidth="1"/>
    <col min="2" max="2" width="43.54296875" bestFit="1" customWidth="1"/>
    <col min="4" max="4" width="12.90625" customWidth="1"/>
    <col min="8" max="8" width="0.6328125" customWidth="1"/>
    <col min="9" max="9" width="25.90625" customWidth="1"/>
  </cols>
  <sheetData>
    <row r="2" spans="2:9" s="3" customFormat="1" x14ac:dyDescent="0.3">
      <c r="B2" s="467" t="s">
        <v>108</v>
      </c>
      <c r="C2" s="468"/>
      <c r="D2" s="468"/>
      <c r="E2" s="468"/>
      <c r="F2" s="468"/>
      <c r="G2" s="469"/>
    </row>
    <row r="3" spans="2:9" ht="26.5" customHeight="1" x14ac:dyDescent="0.3">
      <c r="B3" s="470" t="s">
        <v>109</v>
      </c>
      <c r="C3" s="471"/>
      <c r="D3" s="471"/>
      <c r="E3" s="471"/>
      <c r="F3" s="471"/>
      <c r="G3" s="472"/>
    </row>
    <row r="5" spans="2:9" ht="24" x14ac:dyDescent="0.3">
      <c r="B5" s="205"/>
      <c r="C5" s="196" t="s">
        <v>667</v>
      </c>
      <c r="D5" s="196">
        <v>2026</v>
      </c>
      <c r="E5" s="196">
        <v>2027</v>
      </c>
      <c r="F5" s="196">
        <v>2028</v>
      </c>
      <c r="G5" s="196">
        <v>2029</v>
      </c>
    </row>
    <row r="6" spans="2:9" x14ac:dyDescent="0.3">
      <c r="B6" s="19" t="s">
        <v>26</v>
      </c>
      <c r="C6" s="197">
        <f>C7*3.38</f>
        <v>0</v>
      </c>
      <c r="D6" s="197">
        <f t="shared" ref="D6:G6" si="0">D7*3.38</f>
        <v>0</v>
      </c>
      <c r="E6" s="197">
        <f t="shared" si="0"/>
        <v>0</v>
      </c>
      <c r="F6" s="197">
        <f t="shared" si="0"/>
        <v>0</v>
      </c>
      <c r="G6" s="197">
        <f t="shared" si="0"/>
        <v>0</v>
      </c>
    </row>
    <row r="7" spans="2:9" x14ac:dyDescent="0.3">
      <c r="B7" s="198" t="s">
        <v>110</v>
      </c>
      <c r="C7" s="203">
        <f>SUM(C8:C9)</f>
        <v>0</v>
      </c>
      <c r="D7" s="203">
        <f>SUM(D8:D9)</f>
        <v>0</v>
      </c>
      <c r="E7" s="203">
        <f>SUM(E8:E9)</f>
        <v>0</v>
      </c>
      <c r="F7" s="203">
        <f>SUM(F8:F9)</f>
        <v>0</v>
      </c>
      <c r="G7" s="203">
        <f>SUM(G8:G9)</f>
        <v>0</v>
      </c>
      <c r="H7" s="21"/>
      <c r="I7" s="21"/>
    </row>
    <row r="8" spans="2:9" x14ac:dyDescent="0.3">
      <c r="B8" s="199" t="s">
        <v>107</v>
      </c>
      <c r="C8" s="200"/>
      <c r="D8" s="200"/>
      <c r="E8" s="200"/>
      <c r="F8" s="200"/>
      <c r="G8" s="200"/>
      <c r="H8" s="21"/>
      <c r="I8" s="21"/>
    </row>
    <row r="9" spans="2:9" x14ac:dyDescent="0.3">
      <c r="B9" s="201" t="s">
        <v>111</v>
      </c>
      <c r="C9" s="202"/>
      <c r="D9" s="202"/>
      <c r="E9" s="202"/>
      <c r="F9" s="202"/>
      <c r="G9" s="202"/>
      <c r="H9" s="21"/>
      <c r="I9" s="21"/>
    </row>
    <row r="11" spans="2:9" x14ac:dyDescent="0.3">
      <c r="B11" s="464" t="s">
        <v>23</v>
      </c>
      <c r="C11" s="465"/>
      <c r="D11" s="465"/>
      <c r="E11" s="465"/>
      <c r="F11" s="465"/>
      <c r="G11" s="466"/>
    </row>
    <row r="12" spans="2:9" ht="38" customHeight="1" x14ac:dyDescent="0.3">
      <c r="B12" s="461"/>
      <c r="C12" s="462"/>
      <c r="D12" s="462"/>
      <c r="E12" s="462"/>
      <c r="F12" s="462"/>
      <c r="G12" s="463"/>
    </row>
    <row r="13" spans="2:9" ht="4" customHeight="1" x14ac:dyDescent="0.3"/>
  </sheetData>
  <mergeCells count="4">
    <mergeCell ref="B12:G12"/>
    <mergeCell ref="B11:G11"/>
    <mergeCell ref="B2:G2"/>
    <mergeCell ref="B3:G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3D987-CFCF-43CD-A81C-52B012E8A66B}">
  <sheetPr>
    <tabColor theme="9" tint="0.79998168889431442"/>
  </sheetPr>
  <dimension ref="B2:I14"/>
  <sheetViews>
    <sheetView showGridLines="0" zoomScaleNormal="100" workbookViewId="0">
      <selection activeCell="C11" sqref="C11"/>
    </sheetView>
  </sheetViews>
  <sheetFormatPr baseColWidth="10" defaultColWidth="11.453125" defaultRowHeight="13" x14ac:dyDescent="0.3"/>
  <cols>
    <col min="1" max="1" width="3.453125" customWidth="1"/>
    <col min="2" max="2" width="52" bestFit="1" customWidth="1"/>
    <col min="4" max="4" width="12.90625" customWidth="1"/>
    <col min="8" max="8" width="0.81640625" customWidth="1"/>
    <col min="9" max="9" width="21.90625" customWidth="1"/>
  </cols>
  <sheetData>
    <row r="2" spans="2:9" s="3" customFormat="1" x14ac:dyDescent="0.3">
      <c r="B2" s="467" t="s">
        <v>112</v>
      </c>
      <c r="C2" s="468"/>
      <c r="D2" s="468"/>
      <c r="E2" s="468"/>
      <c r="F2" s="468"/>
      <c r="G2" s="469"/>
    </row>
    <row r="3" spans="2:9" s="3" customFormat="1" ht="26.5" customHeight="1" x14ac:dyDescent="0.3">
      <c r="B3" s="470" t="s">
        <v>113</v>
      </c>
      <c r="C3" s="471"/>
      <c r="D3" s="471"/>
      <c r="E3" s="471"/>
      <c r="F3" s="471"/>
      <c r="G3" s="472"/>
    </row>
    <row r="5" spans="2:9" ht="24" x14ac:dyDescent="0.3">
      <c r="B5" s="205"/>
      <c r="C5" s="196" t="s">
        <v>667</v>
      </c>
      <c r="D5" s="196">
        <v>2026</v>
      </c>
      <c r="E5" s="196">
        <v>2027</v>
      </c>
      <c r="F5" s="196">
        <v>2028</v>
      </c>
      <c r="G5" s="196">
        <v>2029</v>
      </c>
    </row>
    <row r="6" spans="2:9" x14ac:dyDescent="0.3">
      <c r="B6" s="19" t="s">
        <v>26</v>
      </c>
      <c r="C6" s="197">
        <f>C7*3.38</f>
        <v>0</v>
      </c>
      <c r="D6" s="197">
        <f t="shared" ref="D6:G6" si="0">D7*3.38</f>
        <v>0</v>
      </c>
      <c r="E6" s="197">
        <f t="shared" si="0"/>
        <v>0</v>
      </c>
      <c r="F6" s="197">
        <f t="shared" si="0"/>
        <v>0</v>
      </c>
      <c r="G6" s="197">
        <f t="shared" si="0"/>
        <v>0</v>
      </c>
    </row>
    <row r="7" spans="2:9" ht="13.5" customHeight="1" x14ac:dyDescent="0.3">
      <c r="B7" s="198" t="s">
        <v>114</v>
      </c>
      <c r="C7" s="203">
        <f>SUM(C8:C10)</f>
        <v>0</v>
      </c>
      <c r="D7" s="203">
        <f>SUM(D8:D10)</f>
        <v>0</v>
      </c>
      <c r="E7" s="203">
        <f>SUM(E8:E10)</f>
        <v>0</v>
      </c>
      <c r="F7" s="203">
        <f>SUM(F8:F10)</f>
        <v>0</v>
      </c>
      <c r="G7" s="203">
        <f>SUM(G8:G10)</f>
        <v>0</v>
      </c>
      <c r="H7" s="21"/>
      <c r="I7" s="21"/>
    </row>
    <row r="8" spans="2:9" x14ac:dyDescent="0.3">
      <c r="B8" s="199" t="s">
        <v>115</v>
      </c>
      <c r="C8" s="200"/>
      <c r="D8" s="200"/>
      <c r="E8" s="200"/>
      <c r="F8" s="200"/>
      <c r="G8" s="200"/>
      <c r="H8" s="21"/>
      <c r="I8" s="21"/>
    </row>
    <row r="9" spans="2:9" x14ac:dyDescent="0.3">
      <c r="B9" s="207" t="s">
        <v>116</v>
      </c>
      <c r="C9" s="208"/>
      <c r="D9" s="208"/>
      <c r="E9" s="208"/>
      <c r="F9" s="208"/>
      <c r="G9" s="208"/>
      <c r="H9" s="21"/>
      <c r="I9" s="21"/>
    </row>
    <row r="10" spans="2:9" x14ac:dyDescent="0.3">
      <c r="B10" s="201" t="s">
        <v>117</v>
      </c>
      <c r="C10" s="202"/>
      <c r="D10" s="202"/>
      <c r="E10" s="202"/>
      <c r="F10" s="202"/>
      <c r="G10" s="202"/>
      <c r="H10" s="21"/>
      <c r="I10" s="21"/>
    </row>
    <row r="11" spans="2:9" x14ac:dyDescent="0.3">
      <c r="B11" s="24"/>
      <c r="C11" s="23"/>
      <c r="D11" s="23"/>
      <c r="E11" s="23"/>
      <c r="F11" s="23"/>
      <c r="G11" s="23"/>
    </row>
    <row r="12" spans="2:9" ht="19.649999999999999" customHeight="1" x14ac:dyDescent="0.3">
      <c r="B12" s="467" t="s">
        <v>25</v>
      </c>
      <c r="C12" s="468"/>
      <c r="D12" s="468"/>
      <c r="E12" s="468"/>
      <c r="F12" s="468"/>
      <c r="G12" s="469"/>
    </row>
    <row r="13" spans="2:9" ht="39.5" customHeight="1" x14ac:dyDescent="0.3">
      <c r="B13" s="473"/>
      <c r="C13" s="474"/>
      <c r="D13" s="474"/>
      <c r="E13" s="474"/>
      <c r="F13" s="474"/>
      <c r="G13" s="475"/>
    </row>
    <row r="14" spans="2:9" ht="25.5" customHeight="1" x14ac:dyDescent="0.3"/>
  </sheetData>
  <mergeCells count="4">
    <mergeCell ref="B12:G12"/>
    <mergeCell ref="B13:G13"/>
    <mergeCell ref="B2:G2"/>
    <mergeCell ref="B3:G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4EFF-9C37-4A91-B4DF-0E4CF52F3B30}">
  <sheetPr>
    <tabColor theme="9" tint="0.79998168889431442"/>
  </sheetPr>
  <dimension ref="B1:L247"/>
  <sheetViews>
    <sheetView showGridLines="0" zoomScaleNormal="100" workbookViewId="0">
      <pane ySplit="8" topLeftCell="A28" activePane="bottomLeft" state="frozen"/>
      <selection pane="bottomLeft" activeCell="D30" sqref="D30"/>
    </sheetView>
  </sheetViews>
  <sheetFormatPr baseColWidth="10" defaultColWidth="11.453125" defaultRowHeight="13" x14ac:dyDescent="0.3"/>
  <cols>
    <col min="1" max="1" width="3.54296875" customWidth="1"/>
    <col min="2" max="2" width="39" customWidth="1"/>
    <col min="3" max="3" width="8.08984375" customWidth="1"/>
    <col min="4" max="8" width="11.08984375" customWidth="1"/>
    <col min="9" max="9" width="0.7265625" customWidth="1"/>
    <col min="10" max="10" width="27.36328125" customWidth="1"/>
  </cols>
  <sheetData>
    <row r="1" spans="2:12" x14ac:dyDescent="0.3">
      <c r="E1" s="4"/>
    </row>
    <row r="2" spans="2:12" x14ac:dyDescent="0.3">
      <c r="B2" s="467" t="s">
        <v>118</v>
      </c>
      <c r="C2" s="468"/>
      <c r="D2" s="468"/>
      <c r="E2" s="468"/>
      <c r="F2" s="468"/>
      <c r="G2" s="468"/>
      <c r="H2" s="469"/>
    </row>
    <row r="3" spans="2:12" s="1" customFormat="1" ht="27.5" customHeight="1" x14ac:dyDescent="0.3">
      <c r="B3" s="470" t="s">
        <v>119</v>
      </c>
      <c r="C3" s="471"/>
      <c r="D3" s="471"/>
      <c r="E3" s="471"/>
      <c r="F3" s="471"/>
      <c r="G3" s="471"/>
      <c r="H3" s="472"/>
    </row>
    <row r="4" spans="2:12" s="1" customFormat="1" ht="11.15" customHeight="1" x14ac:dyDescent="0.3">
      <c r="B4" s="206"/>
      <c r="C4" s="206"/>
      <c r="E4" s="18"/>
    </row>
    <row r="5" spans="2:12" ht="24" x14ac:dyDescent="0.3">
      <c r="B5" s="210"/>
      <c r="C5" s="205"/>
      <c r="D5" s="196" t="s">
        <v>667</v>
      </c>
      <c r="E5" s="196">
        <v>2026</v>
      </c>
      <c r="F5" s="196">
        <v>2027</v>
      </c>
      <c r="G5" s="196">
        <v>2028</v>
      </c>
      <c r="H5" s="196">
        <v>2029</v>
      </c>
    </row>
    <row r="6" spans="2:12" x14ac:dyDescent="0.3">
      <c r="B6" s="478" t="s">
        <v>26</v>
      </c>
      <c r="C6" s="479"/>
      <c r="D6" s="209">
        <f>D7*3.38</f>
        <v>0</v>
      </c>
      <c r="E6" s="209">
        <f t="shared" ref="E6:H6" si="0">E7*3.38</f>
        <v>0</v>
      </c>
      <c r="F6" s="209">
        <f t="shared" si="0"/>
        <v>0</v>
      </c>
      <c r="G6" s="209">
        <f t="shared" si="0"/>
        <v>0</v>
      </c>
      <c r="H6" s="209">
        <f t="shared" si="0"/>
        <v>0</v>
      </c>
      <c r="J6" s="22"/>
      <c r="K6" s="22"/>
      <c r="L6" s="22"/>
    </row>
    <row r="7" spans="2:12" x14ac:dyDescent="0.3">
      <c r="B7" s="476" t="s">
        <v>120</v>
      </c>
      <c r="C7" s="477"/>
      <c r="D7" s="211">
        <f>SUM(D9:D247)</f>
        <v>0</v>
      </c>
      <c r="E7" s="211">
        <f>SUM(E9:E247)</f>
        <v>0</v>
      </c>
      <c r="F7" s="211">
        <f>SUM(F9:F247)</f>
        <v>0</v>
      </c>
      <c r="G7" s="211">
        <f>SUM(G9:G247)</f>
        <v>0</v>
      </c>
      <c r="H7" s="211">
        <f>SUM(H9:H247)</f>
        <v>0</v>
      </c>
    </row>
    <row r="8" spans="2:12" x14ac:dyDescent="0.3">
      <c r="B8" s="358" t="s">
        <v>122</v>
      </c>
      <c r="C8" s="358" t="s">
        <v>121</v>
      </c>
      <c r="D8" s="480" t="s">
        <v>139</v>
      </c>
      <c r="E8" s="480"/>
      <c r="F8" s="480"/>
      <c r="G8" s="480"/>
      <c r="H8" s="481"/>
    </row>
    <row r="9" spans="2:12" x14ac:dyDescent="0.3">
      <c r="B9" s="352" t="s">
        <v>152</v>
      </c>
      <c r="C9" s="353" t="s">
        <v>215</v>
      </c>
      <c r="D9" s="222"/>
      <c r="E9" s="222"/>
      <c r="F9" s="222"/>
      <c r="G9" s="222"/>
      <c r="H9" s="222"/>
    </row>
    <row r="10" spans="2:12" x14ac:dyDescent="0.3">
      <c r="B10" s="212" t="s">
        <v>153</v>
      </c>
      <c r="C10" s="213" t="s">
        <v>216</v>
      </c>
      <c r="D10" s="222"/>
      <c r="E10" s="222"/>
      <c r="F10" s="222"/>
      <c r="G10" s="222"/>
      <c r="H10" s="222"/>
    </row>
    <row r="11" spans="2:12" x14ac:dyDescent="0.3">
      <c r="B11" s="212" t="s">
        <v>154</v>
      </c>
      <c r="C11" s="213" t="s">
        <v>217</v>
      </c>
      <c r="D11" s="222"/>
      <c r="E11" s="222"/>
      <c r="F11" s="222"/>
      <c r="G11" s="222"/>
      <c r="H11" s="222"/>
    </row>
    <row r="12" spans="2:12" x14ac:dyDescent="0.3">
      <c r="B12" s="212" t="s">
        <v>155</v>
      </c>
      <c r="C12" s="213" t="s">
        <v>218</v>
      </c>
      <c r="D12" s="222"/>
      <c r="E12" s="222"/>
      <c r="F12" s="222"/>
      <c r="G12" s="222"/>
      <c r="H12" s="222"/>
    </row>
    <row r="13" spans="2:12" x14ac:dyDescent="0.3">
      <c r="B13" s="212" t="s">
        <v>156</v>
      </c>
      <c r="C13" s="213" t="s">
        <v>219</v>
      </c>
      <c r="D13" s="222"/>
      <c r="E13" s="222"/>
      <c r="F13" s="222"/>
      <c r="G13" s="222"/>
      <c r="H13" s="222"/>
    </row>
    <row r="14" spans="2:12" x14ac:dyDescent="0.3">
      <c r="B14" s="212" t="s">
        <v>157</v>
      </c>
      <c r="C14" s="213" t="s">
        <v>220</v>
      </c>
      <c r="D14" s="222"/>
      <c r="E14" s="222"/>
      <c r="F14" s="222"/>
      <c r="G14" s="222"/>
      <c r="H14" s="222"/>
    </row>
    <row r="15" spans="2:12" x14ac:dyDescent="0.3">
      <c r="B15" s="212" t="s">
        <v>158</v>
      </c>
      <c r="C15" s="213" t="s">
        <v>221</v>
      </c>
      <c r="D15" s="222"/>
      <c r="E15" s="222"/>
      <c r="F15" s="222"/>
      <c r="G15" s="222"/>
      <c r="H15" s="222"/>
    </row>
    <row r="16" spans="2:12" x14ac:dyDescent="0.3">
      <c r="B16" s="212" t="s">
        <v>159</v>
      </c>
      <c r="C16" s="213" t="s">
        <v>222</v>
      </c>
      <c r="D16" s="222"/>
      <c r="E16" s="222"/>
      <c r="F16" s="222"/>
      <c r="G16" s="222"/>
      <c r="H16" s="222"/>
    </row>
    <row r="17" spans="2:8" x14ac:dyDescent="0.3">
      <c r="B17" s="212" t="s">
        <v>160</v>
      </c>
      <c r="C17" s="213" t="s">
        <v>223</v>
      </c>
      <c r="D17" s="222"/>
      <c r="E17" s="222"/>
      <c r="F17" s="222"/>
      <c r="G17" s="222"/>
      <c r="H17" s="222"/>
    </row>
    <row r="18" spans="2:8" x14ac:dyDescent="0.3">
      <c r="B18" s="212" t="s">
        <v>161</v>
      </c>
      <c r="C18" s="213" t="s">
        <v>224</v>
      </c>
      <c r="D18" s="222"/>
      <c r="E18" s="222"/>
      <c r="F18" s="222"/>
      <c r="G18" s="222"/>
      <c r="H18" s="222"/>
    </row>
    <row r="19" spans="2:8" x14ac:dyDescent="0.3">
      <c r="B19" s="212" t="s">
        <v>162</v>
      </c>
      <c r="C19" s="213" t="s">
        <v>225</v>
      </c>
      <c r="D19" s="222"/>
      <c r="E19" s="222"/>
      <c r="F19" s="222"/>
      <c r="G19" s="222"/>
      <c r="H19" s="222"/>
    </row>
    <row r="20" spans="2:8" x14ac:dyDescent="0.3">
      <c r="B20" s="212" t="s">
        <v>163</v>
      </c>
      <c r="C20" s="213" t="s">
        <v>226</v>
      </c>
      <c r="D20" s="222"/>
      <c r="E20" s="222"/>
      <c r="F20" s="222"/>
      <c r="G20" s="222"/>
      <c r="H20" s="222"/>
    </row>
    <row r="21" spans="2:8" x14ac:dyDescent="0.3">
      <c r="B21" s="212" t="s">
        <v>164</v>
      </c>
      <c r="C21" s="213" t="s">
        <v>227</v>
      </c>
      <c r="D21" s="222"/>
      <c r="E21" s="222"/>
      <c r="F21" s="222"/>
      <c r="G21" s="222"/>
      <c r="H21" s="222"/>
    </row>
    <row r="22" spans="2:8" x14ac:dyDescent="0.3">
      <c r="B22" s="212" t="s">
        <v>165</v>
      </c>
      <c r="C22" s="213" t="s">
        <v>228</v>
      </c>
      <c r="D22" s="222"/>
      <c r="E22" s="222"/>
      <c r="F22" s="222"/>
      <c r="G22" s="222"/>
      <c r="H22" s="222"/>
    </row>
    <row r="23" spans="2:8" x14ac:dyDescent="0.3">
      <c r="B23" s="212" t="s">
        <v>166</v>
      </c>
      <c r="C23" s="213" t="s">
        <v>229</v>
      </c>
      <c r="D23" s="222"/>
      <c r="E23" s="222"/>
      <c r="F23" s="222"/>
      <c r="G23" s="222"/>
      <c r="H23" s="222"/>
    </row>
    <row r="24" spans="2:8" x14ac:dyDescent="0.3">
      <c r="B24" s="212" t="s">
        <v>167</v>
      </c>
      <c r="C24" s="213" t="s">
        <v>230</v>
      </c>
      <c r="D24" s="222"/>
      <c r="E24" s="222"/>
      <c r="F24" s="222"/>
      <c r="G24" s="222"/>
      <c r="H24" s="222"/>
    </row>
    <row r="25" spans="2:8" x14ac:dyDescent="0.3">
      <c r="B25" s="212" t="s">
        <v>168</v>
      </c>
      <c r="C25" s="213" t="s">
        <v>231</v>
      </c>
      <c r="D25" s="222"/>
      <c r="E25" s="222"/>
      <c r="F25" s="222"/>
      <c r="G25" s="222"/>
      <c r="H25" s="222"/>
    </row>
    <row r="26" spans="2:8" x14ac:dyDescent="0.3">
      <c r="B26" s="212" t="s">
        <v>169</v>
      </c>
      <c r="C26" s="213" t="s">
        <v>232</v>
      </c>
      <c r="D26" s="222"/>
      <c r="E26" s="222"/>
      <c r="F26" s="222"/>
      <c r="G26" s="222"/>
      <c r="H26" s="222"/>
    </row>
    <row r="27" spans="2:8" x14ac:dyDescent="0.3">
      <c r="B27" s="212" t="s">
        <v>170</v>
      </c>
      <c r="C27" s="213" t="s">
        <v>233</v>
      </c>
      <c r="D27" s="222"/>
      <c r="E27" s="222"/>
      <c r="F27" s="222"/>
      <c r="G27" s="222"/>
      <c r="H27" s="222"/>
    </row>
    <row r="28" spans="2:8" x14ac:dyDescent="0.3">
      <c r="B28" s="212" t="s">
        <v>171</v>
      </c>
      <c r="C28" s="213" t="s">
        <v>234</v>
      </c>
      <c r="D28" s="222"/>
      <c r="E28" s="222"/>
      <c r="F28" s="222"/>
      <c r="G28" s="222"/>
      <c r="H28" s="222"/>
    </row>
    <row r="29" spans="2:8" x14ac:dyDescent="0.3">
      <c r="B29" s="212" t="s">
        <v>172</v>
      </c>
      <c r="C29" s="213" t="s">
        <v>235</v>
      </c>
      <c r="D29" s="222"/>
      <c r="E29" s="222"/>
      <c r="F29" s="222"/>
      <c r="G29" s="222"/>
      <c r="H29" s="222"/>
    </row>
    <row r="30" spans="2:8" x14ac:dyDescent="0.3">
      <c r="B30" s="212" t="s">
        <v>173</v>
      </c>
      <c r="C30" s="213" t="s">
        <v>236</v>
      </c>
      <c r="D30" s="222"/>
      <c r="E30" s="222"/>
      <c r="F30" s="222"/>
      <c r="G30" s="222"/>
      <c r="H30" s="222"/>
    </row>
    <row r="31" spans="2:8" x14ac:dyDescent="0.3">
      <c r="B31" s="212" t="s">
        <v>174</v>
      </c>
      <c r="C31" s="213" t="s">
        <v>237</v>
      </c>
      <c r="D31" s="222"/>
      <c r="E31" s="222"/>
      <c r="F31" s="222"/>
      <c r="G31" s="222"/>
      <c r="H31" s="222"/>
    </row>
    <row r="32" spans="2:8" x14ac:dyDescent="0.3">
      <c r="B32" s="212" t="s">
        <v>175</v>
      </c>
      <c r="C32" s="213" t="s">
        <v>238</v>
      </c>
      <c r="D32" s="222"/>
      <c r="E32" s="222"/>
      <c r="F32" s="222"/>
      <c r="G32" s="222"/>
      <c r="H32" s="222"/>
    </row>
    <row r="33" spans="2:8" x14ac:dyDescent="0.3">
      <c r="B33" s="212" t="s">
        <v>176</v>
      </c>
      <c r="C33" s="213" t="s">
        <v>239</v>
      </c>
      <c r="D33" s="222"/>
      <c r="E33" s="222"/>
      <c r="F33" s="222"/>
      <c r="G33" s="222"/>
      <c r="H33" s="222"/>
    </row>
    <row r="34" spans="2:8" x14ac:dyDescent="0.3">
      <c r="B34" s="212" t="s">
        <v>177</v>
      </c>
      <c r="C34" s="213" t="s">
        <v>240</v>
      </c>
      <c r="D34" s="222"/>
      <c r="E34" s="222"/>
      <c r="F34" s="222"/>
      <c r="G34" s="222"/>
      <c r="H34" s="222"/>
    </row>
    <row r="35" spans="2:8" x14ac:dyDescent="0.3">
      <c r="B35" s="212" t="s">
        <v>178</v>
      </c>
      <c r="C35" s="213" t="s">
        <v>241</v>
      </c>
      <c r="D35" s="222"/>
      <c r="E35" s="222"/>
      <c r="F35" s="222"/>
      <c r="G35" s="222"/>
      <c r="H35" s="222"/>
    </row>
    <row r="36" spans="2:8" x14ac:dyDescent="0.3">
      <c r="B36" s="212" t="s">
        <v>179</v>
      </c>
      <c r="C36" s="213" t="s">
        <v>242</v>
      </c>
      <c r="D36" s="222"/>
      <c r="E36" s="222"/>
      <c r="F36" s="222"/>
      <c r="G36" s="222"/>
      <c r="H36" s="222"/>
    </row>
    <row r="37" spans="2:8" x14ac:dyDescent="0.3">
      <c r="B37" s="212" t="s">
        <v>180</v>
      </c>
      <c r="C37" s="213" t="s">
        <v>243</v>
      </c>
      <c r="D37" s="222"/>
      <c r="E37" s="222"/>
      <c r="F37" s="222"/>
      <c r="G37" s="222"/>
      <c r="H37" s="222"/>
    </row>
    <row r="38" spans="2:8" x14ac:dyDescent="0.3">
      <c r="B38" s="212" t="s">
        <v>181</v>
      </c>
      <c r="C38" s="213" t="s">
        <v>244</v>
      </c>
      <c r="D38" s="222"/>
      <c r="E38" s="222"/>
      <c r="F38" s="222"/>
      <c r="G38" s="222"/>
      <c r="H38" s="222"/>
    </row>
    <row r="39" spans="2:8" x14ac:dyDescent="0.3">
      <c r="B39" s="212" t="s">
        <v>182</v>
      </c>
      <c r="C39" s="213" t="s">
        <v>245</v>
      </c>
      <c r="D39" s="222"/>
      <c r="E39" s="222"/>
      <c r="F39" s="222"/>
      <c r="G39" s="222"/>
      <c r="H39" s="222"/>
    </row>
    <row r="40" spans="2:8" x14ac:dyDescent="0.3">
      <c r="B40" s="212" t="s">
        <v>183</v>
      </c>
      <c r="C40" s="213" t="s">
        <v>246</v>
      </c>
      <c r="D40" s="222"/>
      <c r="E40" s="222"/>
      <c r="F40" s="222"/>
      <c r="G40" s="222"/>
      <c r="H40" s="222"/>
    </row>
    <row r="41" spans="2:8" x14ac:dyDescent="0.3">
      <c r="B41" s="212" t="s">
        <v>184</v>
      </c>
      <c r="C41" s="213" t="s">
        <v>247</v>
      </c>
      <c r="D41" s="222"/>
      <c r="E41" s="222"/>
      <c r="F41" s="222"/>
      <c r="G41" s="222"/>
      <c r="H41" s="222"/>
    </row>
    <row r="42" spans="2:8" x14ac:dyDescent="0.3">
      <c r="B42" s="212" t="s">
        <v>185</v>
      </c>
      <c r="C42" s="213" t="s">
        <v>248</v>
      </c>
      <c r="D42" s="222"/>
      <c r="E42" s="222"/>
      <c r="F42" s="222"/>
      <c r="G42" s="222"/>
      <c r="H42" s="222"/>
    </row>
    <row r="43" spans="2:8" x14ac:dyDescent="0.3">
      <c r="B43" s="212" t="s">
        <v>186</v>
      </c>
      <c r="C43" s="213" t="s">
        <v>249</v>
      </c>
      <c r="D43" s="222"/>
      <c r="E43" s="222"/>
      <c r="F43" s="222"/>
      <c r="G43" s="222"/>
      <c r="H43" s="222"/>
    </row>
    <row r="44" spans="2:8" x14ac:dyDescent="0.3">
      <c r="B44" s="212" t="s">
        <v>187</v>
      </c>
      <c r="C44" s="213" t="s">
        <v>250</v>
      </c>
      <c r="D44" s="222"/>
      <c r="E44" s="222"/>
      <c r="F44" s="222"/>
      <c r="G44" s="222"/>
      <c r="H44" s="222"/>
    </row>
    <row r="45" spans="2:8" x14ac:dyDescent="0.3">
      <c r="B45" s="212" t="s">
        <v>188</v>
      </c>
      <c r="C45" s="213" t="s">
        <v>251</v>
      </c>
      <c r="D45" s="222"/>
      <c r="E45" s="222"/>
      <c r="F45" s="222"/>
      <c r="G45" s="222"/>
      <c r="H45" s="222"/>
    </row>
    <row r="46" spans="2:8" x14ac:dyDescent="0.3">
      <c r="B46" s="212" t="s">
        <v>189</v>
      </c>
      <c r="C46" s="213" t="s">
        <v>252</v>
      </c>
      <c r="D46" s="222"/>
      <c r="E46" s="222"/>
      <c r="F46" s="222"/>
      <c r="G46" s="222"/>
      <c r="H46" s="222"/>
    </row>
    <row r="47" spans="2:8" x14ac:dyDescent="0.3">
      <c r="B47" s="212" t="s">
        <v>190</v>
      </c>
      <c r="C47" s="213" t="s">
        <v>253</v>
      </c>
      <c r="D47" s="222"/>
      <c r="E47" s="222"/>
      <c r="F47" s="222"/>
      <c r="G47" s="222"/>
      <c r="H47" s="222"/>
    </row>
    <row r="48" spans="2:8" x14ac:dyDescent="0.3">
      <c r="B48" s="212" t="s">
        <v>191</v>
      </c>
      <c r="C48" s="213" t="s">
        <v>254</v>
      </c>
      <c r="D48" s="222"/>
      <c r="E48" s="222"/>
      <c r="F48" s="222"/>
      <c r="G48" s="222"/>
      <c r="H48" s="222"/>
    </row>
    <row r="49" spans="2:8" x14ac:dyDescent="0.3">
      <c r="B49" s="212" t="s">
        <v>192</v>
      </c>
      <c r="C49" s="213" t="s">
        <v>255</v>
      </c>
      <c r="D49" s="222"/>
      <c r="E49" s="222"/>
      <c r="F49" s="222"/>
      <c r="G49" s="222"/>
      <c r="H49" s="222"/>
    </row>
    <row r="50" spans="2:8" x14ac:dyDescent="0.3">
      <c r="B50" s="212" t="s">
        <v>193</v>
      </c>
      <c r="C50" s="213" t="s">
        <v>256</v>
      </c>
      <c r="D50" s="222"/>
      <c r="E50" s="222"/>
      <c r="F50" s="222"/>
      <c r="G50" s="222"/>
      <c r="H50" s="222"/>
    </row>
    <row r="51" spans="2:8" x14ac:dyDescent="0.3">
      <c r="B51" s="212" t="s">
        <v>194</v>
      </c>
      <c r="C51" s="213" t="s">
        <v>257</v>
      </c>
      <c r="D51" s="222"/>
      <c r="E51" s="222"/>
      <c r="F51" s="222"/>
      <c r="G51" s="222"/>
      <c r="H51" s="222"/>
    </row>
    <row r="52" spans="2:8" x14ac:dyDescent="0.3">
      <c r="B52" s="212" t="s">
        <v>195</v>
      </c>
      <c r="C52" s="213" t="s">
        <v>258</v>
      </c>
      <c r="D52" s="222"/>
      <c r="E52" s="222"/>
      <c r="F52" s="222"/>
      <c r="G52" s="222"/>
      <c r="H52" s="222"/>
    </row>
    <row r="53" spans="2:8" x14ac:dyDescent="0.3">
      <c r="B53" s="212" t="s">
        <v>196</v>
      </c>
      <c r="C53" s="213" t="s">
        <v>259</v>
      </c>
      <c r="D53" s="222"/>
      <c r="E53" s="222"/>
      <c r="F53" s="222"/>
      <c r="G53" s="222"/>
      <c r="H53" s="222"/>
    </row>
    <row r="54" spans="2:8" x14ac:dyDescent="0.3">
      <c r="B54" s="212" t="s">
        <v>197</v>
      </c>
      <c r="C54" s="213" t="s">
        <v>260</v>
      </c>
      <c r="D54" s="222"/>
      <c r="E54" s="222"/>
      <c r="F54" s="222"/>
      <c r="G54" s="222"/>
      <c r="H54" s="222"/>
    </row>
    <row r="55" spans="2:8" x14ac:dyDescent="0.3">
      <c r="B55" s="212" t="s">
        <v>198</v>
      </c>
      <c r="C55" s="213" t="s">
        <v>261</v>
      </c>
      <c r="D55" s="222"/>
      <c r="E55" s="222"/>
      <c r="F55" s="222"/>
      <c r="G55" s="222"/>
      <c r="H55" s="222"/>
    </row>
    <row r="56" spans="2:8" x14ac:dyDescent="0.3">
      <c r="B56" s="212" t="s">
        <v>199</v>
      </c>
      <c r="C56" s="213" t="s">
        <v>262</v>
      </c>
      <c r="D56" s="222"/>
      <c r="E56" s="222"/>
      <c r="F56" s="222"/>
      <c r="G56" s="222"/>
      <c r="H56" s="222"/>
    </row>
    <row r="57" spans="2:8" x14ac:dyDescent="0.3">
      <c r="B57" s="212" t="s">
        <v>200</v>
      </c>
      <c r="C57" s="213" t="s">
        <v>263</v>
      </c>
      <c r="D57" s="222"/>
      <c r="E57" s="222"/>
      <c r="F57" s="222"/>
      <c r="G57" s="222"/>
      <c r="H57" s="222"/>
    </row>
    <row r="58" spans="2:8" x14ac:dyDescent="0.3">
      <c r="B58" s="212" t="s">
        <v>201</v>
      </c>
      <c r="C58" s="213" t="s">
        <v>264</v>
      </c>
      <c r="D58" s="222"/>
      <c r="E58" s="222"/>
      <c r="F58" s="222"/>
      <c r="G58" s="222"/>
      <c r="H58" s="222"/>
    </row>
    <row r="59" spans="2:8" x14ac:dyDescent="0.3">
      <c r="B59" s="212" t="s">
        <v>202</v>
      </c>
      <c r="C59" s="213" t="s">
        <v>265</v>
      </c>
      <c r="D59" s="222"/>
      <c r="E59" s="222"/>
      <c r="F59" s="222"/>
      <c r="G59" s="222"/>
      <c r="H59" s="222"/>
    </row>
    <row r="60" spans="2:8" x14ac:dyDescent="0.3">
      <c r="B60" s="212" t="s">
        <v>203</v>
      </c>
      <c r="C60" s="213" t="s">
        <v>266</v>
      </c>
      <c r="D60" s="222"/>
      <c r="E60" s="222"/>
      <c r="F60" s="222"/>
      <c r="G60" s="222"/>
      <c r="H60" s="222"/>
    </row>
    <row r="61" spans="2:8" x14ac:dyDescent="0.3">
      <c r="B61" s="212" t="s">
        <v>204</v>
      </c>
      <c r="C61" s="213" t="s">
        <v>267</v>
      </c>
      <c r="D61" s="222"/>
      <c r="E61" s="222"/>
      <c r="F61" s="222"/>
      <c r="G61" s="222"/>
      <c r="H61" s="222"/>
    </row>
    <row r="62" spans="2:8" x14ac:dyDescent="0.3">
      <c r="B62" s="212" t="s">
        <v>205</v>
      </c>
      <c r="C62" s="213" t="s">
        <v>268</v>
      </c>
      <c r="D62" s="222"/>
      <c r="E62" s="222"/>
      <c r="F62" s="222"/>
      <c r="G62" s="222"/>
      <c r="H62" s="222"/>
    </row>
    <row r="63" spans="2:8" x14ac:dyDescent="0.3">
      <c r="B63" s="212" t="s">
        <v>206</v>
      </c>
      <c r="C63" s="213" t="s">
        <v>269</v>
      </c>
      <c r="D63" s="222"/>
      <c r="E63" s="222"/>
      <c r="F63" s="222"/>
      <c r="G63" s="222"/>
      <c r="H63" s="222"/>
    </row>
    <row r="64" spans="2:8" x14ac:dyDescent="0.3">
      <c r="B64" s="212" t="s">
        <v>207</v>
      </c>
      <c r="C64" s="213" t="s">
        <v>270</v>
      </c>
      <c r="D64" s="222"/>
      <c r="E64" s="222"/>
      <c r="F64" s="222"/>
      <c r="G64" s="222"/>
      <c r="H64" s="222"/>
    </row>
    <row r="65" spans="2:8" x14ac:dyDescent="0.3">
      <c r="B65" s="212" t="s">
        <v>208</v>
      </c>
      <c r="C65" s="213" t="s">
        <v>271</v>
      </c>
      <c r="D65" s="222"/>
      <c r="E65" s="222"/>
      <c r="F65" s="222"/>
      <c r="G65" s="222"/>
      <c r="H65" s="222"/>
    </row>
    <row r="66" spans="2:8" x14ac:dyDescent="0.3">
      <c r="B66" s="212" t="s">
        <v>209</v>
      </c>
      <c r="C66" s="213" t="s">
        <v>272</v>
      </c>
      <c r="D66" s="222"/>
      <c r="E66" s="222"/>
      <c r="F66" s="222"/>
      <c r="G66" s="222"/>
      <c r="H66" s="222"/>
    </row>
    <row r="67" spans="2:8" x14ac:dyDescent="0.3">
      <c r="B67" s="212" t="s">
        <v>210</v>
      </c>
      <c r="C67" s="213" t="s">
        <v>273</v>
      </c>
      <c r="D67" s="222"/>
      <c r="E67" s="222"/>
      <c r="F67" s="222"/>
      <c r="G67" s="222"/>
      <c r="H67" s="222"/>
    </row>
    <row r="68" spans="2:8" x14ac:dyDescent="0.3">
      <c r="B68" s="212" t="s">
        <v>211</v>
      </c>
      <c r="C68" s="213" t="s">
        <v>274</v>
      </c>
      <c r="D68" s="222"/>
      <c r="E68" s="222"/>
      <c r="F68" s="222"/>
      <c r="G68" s="222"/>
      <c r="H68" s="222"/>
    </row>
    <row r="69" spans="2:8" x14ac:dyDescent="0.3">
      <c r="B69" s="212" t="s">
        <v>212</v>
      </c>
      <c r="C69" s="213" t="s">
        <v>275</v>
      </c>
      <c r="D69" s="222"/>
      <c r="E69" s="222"/>
      <c r="F69" s="222"/>
      <c r="G69" s="222"/>
      <c r="H69" s="222"/>
    </row>
    <row r="70" spans="2:8" x14ac:dyDescent="0.3">
      <c r="B70" s="212" t="s">
        <v>213</v>
      </c>
      <c r="C70" s="213" t="s">
        <v>276</v>
      </c>
      <c r="D70" s="222"/>
      <c r="E70" s="222"/>
      <c r="F70" s="222"/>
      <c r="G70" s="222"/>
      <c r="H70" s="222"/>
    </row>
    <row r="71" spans="2:8" x14ac:dyDescent="0.3">
      <c r="B71" s="212" t="s">
        <v>214</v>
      </c>
      <c r="C71" s="213" t="s">
        <v>277</v>
      </c>
      <c r="D71" s="222"/>
      <c r="E71" s="222"/>
      <c r="F71" s="222"/>
      <c r="G71" s="222"/>
      <c r="H71" s="222"/>
    </row>
    <row r="72" spans="2:8" x14ac:dyDescent="0.3">
      <c r="B72" s="212" t="s">
        <v>278</v>
      </c>
      <c r="C72" s="213" t="s">
        <v>341</v>
      </c>
      <c r="D72" s="222"/>
      <c r="E72" s="222"/>
      <c r="F72" s="222"/>
      <c r="G72" s="222"/>
      <c r="H72" s="222"/>
    </row>
    <row r="73" spans="2:8" x14ac:dyDescent="0.3">
      <c r="B73" s="212" t="s">
        <v>279</v>
      </c>
      <c r="C73" s="213" t="s">
        <v>342</v>
      </c>
      <c r="D73" s="222"/>
      <c r="E73" s="222"/>
      <c r="F73" s="222"/>
      <c r="G73" s="222"/>
      <c r="H73" s="222"/>
    </row>
    <row r="74" spans="2:8" x14ac:dyDescent="0.3">
      <c r="B74" s="212" t="s">
        <v>280</v>
      </c>
      <c r="C74" s="213" t="s">
        <v>343</v>
      </c>
      <c r="D74" s="222"/>
      <c r="E74" s="222"/>
      <c r="F74" s="222"/>
      <c r="G74" s="222"/>
      <c r="H74" s="222"/>
    </row>
    <row r="75" spans="2:8" x14ac:dyDescent="0.3">
      <c r="B75" s="212" t="s">
        <v>281</v>
      </c>
      <c r="C75" s="213" t="s">
        <v>344</v>
      </c>
      <c r="D75" s="222"/>
      <c r="E75" s="222"/>
      <c r="F75" s="222"/>
      <c r="G75" s="222"/>
      <c r="H75" s="222"/>
    </row>
    <row r="76" spans="2:8" x14ac:dyDescent="0.3">
      <c r="B76" s="212" t="s">
        <v>282</v>
      </c>
      <c r="C76" s="213" t="s">
        <v>345</v>
      </c>
      <c r="D76" s="222"/>
      <c r="E76" s="222"/>
      <c r="F76" s="222"/>
      <c r="G76" s="222"/>
      <c r="H76" s="222"/>
    </row>
    <row r="77" spans="2:8" x14ac:dyDescent="0.3">
      <c r="B77" s="212" t="s">
        <v>283</v>
      </c>
      <c r="C77" s="213" t="s">
        <v>346</v>
      </c>
      <c r="D77" s="222"/>
      <c r="E77" s="222"/>
      <c r="F77" s="222"/>
      <c r="G77" s="222"/>
      <c r="H77" s="222"/>
    </row>
    <row r="78" spans="2:8" x14ac:dyDescent="0.3">
      <c r="B78" s="212" t="s">
        <v>284</v>
      </c>
      <c r="C78" s="213" t="s">
        <v>347</v>
      </c>
      <c r="D78" s="222"/>
      <c r="E78" s="222"/>
      <c r="F78" s="222"/>
      <c r="G78" s="222"/>
      <c r="H78" s="222"/>
    </row>
    <row r="79" spans="2:8" x14ac:dyDescent="0.3">
      <c r="B79" s="212" t="s">
        <v>285</v>
      </c>
      <c r="C79" s="213" t="s">
        <v>348</v>
      </c>
      <c r="D79" s="222"/>
      <c r="E79" s="222"/>
      <c r="F79" s="222"/>
      <c r="G79" s="222"/>
      <c r="H79" s="222"/>
    </row>
    <row r="80" spans="2:8" x14ac:dyDescent="0.3">
      <c r="B80" s="212" t="s">
        <v>286</v>
      </c>
      <c r="C80" s="213" t="s">
        <v>349</v>
      </c>
      <c r="D80" s="222"/>
      <c r="E80" s="222"/>
      <c r="F80" s="222"/>
      <c r="G80" s="222"/>
      <c r="H80" s="222"/>
    </row>
    <row r="81" spans="2:8" x14ac:dyDescent="0.3">
      <c r="B81" s="212" t="s">
        <v>287</v>
      </c>
      <c r="C81" s="213" t="s">
        <v>350</v>
      </c>
      <c r="D81" s="222"/>
      <c r="E81" s="222"/>
      <c r="F81" s="222"/>
      <c r="G81" s="222"/>
      <c r="H81" s="222"/>
    </row>
    <row r="82" spans="2:8" x14ac:dyDescent="0.3">
      <c r="B82" s="212" t="s">
        <v>288</v>
      </c>
      <c r="C82" s="213" t="s">
        <v>351</v>
      </c>
      <c r="D82" s="222"/>
      <c r="E82" s="222"/>
      <c r="F82" s="222"/>
      <c r="G82" s="222"/>
      <c r="H82" s="222"/>
    </row>
    <row r="83" spans="2:8" x14ac:dyDescent="0.3">
      <c r="B83" s="212" t="s">
        <v>289</v>
      </c>
      <c r="C83" s="213" t="s">
        <v>352</v>
      </c>
      <c r="D83" s="222"/>
      <c r="E83" s="222"/>
      <c r="F83" s="222"/>
      <c r="G83" s="222"/>
      <c r="H83" s="222"/>
    </row>
    <row r="84" spans="2:8" x14ac:dyDescent="0.3">
      <c r="B84" s="212" t="s">
        <v>290</v>
      </c>
      <c r="C84" s="213" t="s">
        <v>353</v>
      </c>
      <c r="D84" s="222"/>
      <c r="E84" s="222"/>
      <c r="F84" s="222"/>
      <c r="G84" s="222"/>
      <c r="H84" s="222"/>
    </row>
    <row r="85" spans="2:8" x14ac:dyDescent="0.3">
      <c r="B85" s="212" t="s">
        <v>291</v>
      </c>
      <c r="C85" s="213" t="s">
        <v>354</v>
      </c>
      <c r="D85" s="222"/>
      <c r="E85" s="222"/>
      <c r="F85" s="222"/>
      <c r="G85" s="222"/>
      <c r="H85" s="222"/>
    </row>
    <row r="86" spans="2:8" x14ac:dyDescent="0.3">
      <c r="B86" s="212" t="s">
        <v>292</v>
      </c>
      <c r="C86" s="213" t="s">
        <v>355</v>
      </c>
      <c r="D86" s="222"/>
      <c r="E86" s="222"/>
      <c r="F86" s="222"/>
      <c r="G86" s="222"/>
      <c r="H86" s="222"/>
    </row>
    <row r="87" spans="2:8" x14ac:dyDescent="0.3">
      <c r="B87" s="212" t="s">
        <v>293</v>
      </c>
      <c r="C87" s="213" t="s">
        <v>356</v>
      </c>
      <c r="D87" s="222"/>
      <c r="E87" s="222"/>
      <c r="F87" s="222"/>
      <c r="G87" s="222"/>
      <c r="H87" s="222"/>
    </row>
    <row r="88" spans="2:8" x14ac:dyDescent="0.3">
      <c r="B88" s="212" t="s">
        <v>294</v>
      </c>
      <c r="C88" s="213" t="s">
        <v>357</v>
      </c>
      <c r="D88" s="222"/>
      <c r="E88" s="222"/>
      <c r="F88" s="222"/>
      <c r="G88" s="222"/>
      <c r="H88" s="222"/>
    </row>
    <row r="89" spans="2:8" x14ac:dyDescent="0.3">
      <c r="B89" s="212" t="s">
        <v>295</v>
      </c>
      <c r="C89" s="213" t="s">
        <v>358</v>
      </c>
      <c r="D89" s="222"/>
      <c r="E89" s="222"/>
      <c r="F89" s="222"/>
      <c r="G89" s="222"/>
      <c r="H89" s="222"/>
    </row>
    <row r="90" spans="2:8" x14ac:dyDescent="0.3">
      <c r="B90" s="212" t="s">
        <v>296</v>
      </c>
      <c r="C90" s="213" t="s">
        <v>359</v>
      </c>
      <c r="D90" s="222"/>
      <c r="E90" s="222"/>
      <c r="F90" s="222"/>
      <c r="G90" s="222"/>
      <c r="H90" s="222"/>
    </row>
    <row r="91" spans="2:8" x14ac:dyDescent="0.3">
      <c r="B91" s="212" t="s">
        <v>297</v>
      </c>
      <c r="C91" s="213" t="s">
        <v>360</v>
      </c>
      <c r="D91" s="222"/>
      <c r="E91" s="222"/>
      <c r="F91" s="222"/>
      <c r="G91" s="222"/>
      <c r="H91" s="222"/>
    </row>
    <row r="92" spans="2:8" x14ac:dyDescent="0.3">
      <c r="B92" s="212" t="s">
        <v>298</v>
      </c>
      <c r="C92" s="213" t="s">
        <v>361</v>
      </c>
      <c r="D92" s="222"/>
      <c r="E92" s="222"/>
      <c r="F92" s="222"/>
      <c r="G92" s="222"/>
      <c r="H92" s="222"/>
    </row>
    <row r="93" spans="2:8" x14ac:dyDescent="0.3">
      <c r="B93" s="212" t="s">
        <v>299</v>
      </c>
      <c r="C93" s="213" t="s">
        <v>362</v>
      </c>
      <c r="D93" s="222"/>
      <c r="E93" s="222"/>
      <c r="F93" s="222"/>
      <c r="G93" s="222"/>
      <c r="H93" s="222"/>
    </row>
    <row r="94" spans="2:8" x14ac:dyDescent="0.3">
      <c r="B94" s="212" t="s">
        <v>300</v>
      </c>
      <c r="C94" s="213" t="s">
        <v>363</v>
      </c>
      <c r="D94" s="222"/>
      <c r="E94" s="222"/>
      <c r="F94" s="222"/>
      <c r="G94" s="222"/>
      <c r="H94" s="222"/>
    </row>
    <row r="95" spans="2:8" x14ac:dyDescent="0.3">
      <c r="B95" s="212" t="s">
        <v>301</v>
      </c>
      <c r="C95" s="213" t="s">
        <v>364</v>
      </c>
      <c r="D95" s="222"/>
      <c r="E95" s="222"/>
      <c r="F95" s="222"/>
      <c r="G95" s="222"/>
      <c r="H95" s="222"/>
    </row>
    <row r="96" spans="2:8" x14ac:dyDescent="0.3">
      <c r="B96" s="212" t="s">
        <v>302</v>
      </c>
      <c r="C96" s="213" t="s">
        <v>365</v>
      </c>
      <c r="D96" s="222"/>
      <c r="E96" s="222"/>
      <c r="F96" s="222"/>
      <c r="G96" s="222"/>
      <c r="H96" s="222"/>
    </row>
    <row r="97" spans="2:8" x14ac:dyDescent="0.3">
      <c r="B97" s="212" t="s">
        <v>303</v>
      </c>
      <c r="C97" s="213" t="s">
        <v>366</v>
      </c>
      <c r="D97" s="222"/>
      <c r="E97" s="222"/>
      <c r="F97" s="222"/>
      <c r="G97" s="222"/>
      <c r="H97" s="222"/>
    </row>
    <row r="98" spans="2:8" x14ac:dyDescent="0.3">
      <c r="B98" s="212" t="s">
        <v>304</v>
      </c>
      <c r="C98" s="213" t="s">
        <v>367</v>
      </c>
      <c r="D98" s="222"/>
      <c r="E98" s="222"/>
      <c r="F98" s="222"/>
      <c r="G98" s="222"/>
      <c r="H98" s="222"/>
    </row>
    <row r="99" spans="2:8" x14ac:dyDescent="0.3">
      <c r="B99" s="212" t="s">
        <v>305</v>
      </c>
      <c r="C99" s="213" t="s">
        <v>368</v>
      </c>
      <c r="D99" s="222"/>
      <c r="E99" s="222"/>
      <c r="F99" s="222"/>
      <c r="G99" s="222"/>
      <c r="H99" s="222"/>
    </row>
    <row r="100" spans="2:8" x14ac:dyDescent="0.3">
      <c r="B100" s="212" t="s">
        <v>306</v>
      </c>
      <c r="C100" s="213" t="s">
        <v>369</v>
      </c>
      <c r="D100" s="222"/>
      <c r="E100" s="222"/>
      <c r="F100" s="222"/>
      <c r="G100" s="222"/>
      <c r="H100" s="222"/>
    </row>
    <row r="101" spans="2:8" x14ac:dyDescent="0.3">
      <c r="B101" s="212" t="s">
        <v>307</v>
      </c>
      <c r="C101" s="213" t="s">
        <v>370</v>
      </c>
      <c r="D101" s="222"/>
      <c r="E101" s="222"/>
      <c r="F101" s="222"/>
      <c r="G101" s="222"/>
      <c r="H101" s="222"/>
    </row>
    <row r="102" spans="2:8" x14ac:dyDescent="0.3">
      <c r="B102" s="212" t="s">
        <v>308</v>
      </c>
      <c r="C102" s="213" t="s">
        <v>371</v>
      </c>
      <c r="D102" s="222"/>
      <c r="E102" s="222"/>
      <c r="F102" s="222"/>
      <c r="G102" s="222"/>
      <c r="H102" s="222"/>
    </row>
    <row r="103" spans="2:8" x14ac:dyDescent="0.3">
      <c r="B103" s="212" t="s">
        <v>309</v>
      </c>
      <c r="C103" s="213" t="s">
        <v>372</v>
      </c>
      <c r="D103" s="222"/>
      <c r="E103" s="222"/>
      <c r="F103" s="222"/>
      <c r="G103" s="222"/>
      <c r="H103" s="222"/>
    </row>
    <row r="104" spans="2:8" x14ac:dyDescent="0.3">
      <c r="B104" s="212" t="s">
        <v>310</v>
      </c>
      <c r="C104" s="213" t="s">
        <v>373</v>
      </c>
      <c r="D104" s="222"/>
      <c r="E104" s="222"/>
      <c r="F104" s="222"/>
      <c r="G104" s="222"/>
      <c r="H104" s="222"/>
    </row>
    <row r="105" spans="2:8" x14ac:dyDescent="0.3">
      <c r="B105" s="212" t="s">
        <v>311</v>
      </c>
      <c r="C105" s="213" t="s">
        <v>374</v>
      </c>
      <c r="D105" s="222"/>
      <c r="E105" s="222"/>
      <c r="F105" s="222"/>
      <c r="G105" s="222"/>
      <c r="H105" s="222"/>
    </row>
    <row r="106" spans="2:8" x14ac:dyDescent="0.3">
      <c r="B106" s="212" t="s">
        <v>312</v>
      </c>
      <c r="C106" s="213" t="s">
        <v>375</v>
      </c>
      <c r="D106" s="222"/>
      <c r="E106" s="222"/>
      <c r="F106" s="222"/>
      <c r="G106" s="222"/>
      <c r="H106" s="222"/>
    </row>
    <row r="107" spans="2:8" x14ac:dyDescent="0.3">
      <c r="B107" s="212" t="s">
        <v>313</v>
      </c>
      <c r="C107" s="213" t="s">
        <v>376</v>
      </c>
      <c r="D107" s="222"/>
      <c r="E107" s="222"/>
      <c r="F107" s="222"/>
      <c r="G107" s="222"/>
      <c r="H107" s="222"/>
    </row>
    <row r="108" spans="2:8" x14ac:dyDescent="0.3">
      <c r="B108" s="212" t="s">
        <v>314</v>
      </c>
      <c r="C108" s="213" t="s">
        <v>377</v>
      </c>
      <c r="D108" s="222"/>
      <c r="E108" s="222"/>
      <c r="F108" s="222"/>
      <c r="G108" s="222"/>
      <c r="H108" s="222"/>
    </row>
    <row r="109" spans="2:8" x14ac:dyDescent="0.3">
      <c r="B109" s="212" t="s">
        <v>315</v>
      </c>
      <c r="C109" s="213" t="s">
        <v>378</v>
      </c>
      <c r="D109" s="222"/>
      <c r="E109" s="222"/>
      <c r="F109" s="222"/>
      <c r="G109" s="222"/>
      <c r="H109" s="222"/>
    </row>
    <row r="110" spans="2:8" x14ac:dyDescent="0.3">
      <c r="B110" s="212" t="s">
        <v>316</v>
      </c>
      <c r="C110" s="213" t="s">
        <v>379</v>
      </c>
      <c r="D110" s="222"/>
      <c r="E110" s="222"/>
      <c r="F110" s="222"/>
      <c r="G110" s="222"/>
      <c r="H110" s="222"/>
    </row>
    <row r="111" spans="2:8" x14ac:dyDescent="0.3">
      <c r="B111" s="212" t="s">
        <v>317</v>
      </c>
      <c r="C111" s="213" t="s">
        <v>380</v>
      </c>
      <c r="D111" s="222"/>
      <c r="E111" s="222"/>
      <c r="F111" s="222"/>
      <c r="G111" s="222"/>
      <c r="H111" s="222"/>
    </row>
    <row r="112" spans="2:8" x14ac:dyDescent="0.3">
      <c r="B112" s="212" t="s">
        <v>318</v>
      </c>
      <c r="C112" s="213" t="s">
        <v>381</v>
      </c>
      <c r="D112" s="222"/>
      <c r="E112" s="222"/>
      <c r="F112" s="222"/>
      <c r="G112" s="222"/>
      <c r="H112" s="222"/>
    </row>
    <row r="113" spans="2:8" x14ac:dyDescent="0.3">
      <c r="B113" s="212" t="s">
        <v>319</v>
      </c>
      <c r="C113" s="213" t="s">
        <v>382</v>
      </c>
      <c r="D113" s="222"/>
      <c r="E113" s="222"/>
      <c r="F113" s="222"/>
      <c r="G113" s="222"/>
      <c r="H113" s="222"/>
    </row>
    <row r="114" spans="2:8" x14ac:dyDescent="0.3">
      <c r="B114" s="212" t="s">
        <v>320</v>
      </c>
      <c r="C114" s="213" t="s">
        <v>383</v>
      </c>
      <c r="D114" s="222"/>
      <c r="E114" s="222"/>
      <c r="F114" s="222"/>
      <c r="G114" s="222"/>
      <c r="H114" s="222"/>
    </row>
    <row r="115" spans="2:8" x14ac:dyDescent="0.3">
      <c r="B115" s="212" t="s">
        <v>321</v>
      </c>
      <c r="C115" s="213" t="s">
        <v>384</v>
      </c>
      <c r="D115" s="222"/>
      <c r="E115" s="222"/>
      <c r="F115" s="222"/>
      <c r="G115" s="222"/>
      <c r="H115" s="222"/>
    </row>
    <row r="116" spans="2:8" x14ac:dyDescent="0.3">
      <c r="B116" s="212" t="s">
        <v>322</v>
      </c>
      <c r="C116" s="213" t="s">
        <v>385</v>
      </c>
      <c r="D116" s="222"/>
      <c r="E116" s="222"/>
      <c r="F116" s="222"/>
      <c r="G116" s="222"/>
      <c r="H116" s="222"/>
    </row>
    <row r="117" spans="2:8" x14ac:dyDescent="0.3">
      <c r="B117" s="212" t="s">
        <v>323</v>
      </c>
      <c r="C117" s="213" t="s">
        <v>386</v>
      </c>
      <c r="D117" s="222"/>
      <c r="E117" s="222"/>
      <c r="F117" s="222"/>
      <c r="G117" s="222"/>
      <c r="H117" s="222"/>
    </row>
    <row r="118" spans="2:8" x14ac:dyDescent="0.3">
      <c r="B118" s="355" t="s">
        <v>324</v>
      </c>
      <c r="C118" s="356" t="s">
        <v>387</v>
      </c>
      <c r="D118" s="357"/>
      <c r="E118" s="357"/>
      <c r="F118" s="357"/>
      <c r="G118" s="357"/>
      <c r="H118" s="357"/>
    </row>
    <row r="119" spans="2:8" x14ac:dyDescent="0.3">
      <c r="B119" s="212" t="s">
        <v>325</v>
      </c>
      <c r="C119" s="213" t="s">
        <v>388</v>
      </c>
      <c r="D119" s="381"/>
      <c r="E119" s="381"/>
      <c r="F119" s="381"/>
      <c r="G119" s="381"/>
      <c r="H119" s="381"/>
    </row>
    <row r="120" spans="2:8" x14ac:dyDescent="0.3">
      <c r="B120" s="212" t="s">
        <v>326</v>
      </c>
      <c r="C120" s="213" t="s">
        <v>389</v>
      </c>
      <c r="D120" s="222"/>
      <c r="E120" s="222"/>
      <c r="F120" s="222"/>
      <c r="G120" s="222"/>
      <c r="H120" s="222"/>
    </row>
    <row r="121" spans="2:8" x14ac:dyDescent="0.3">
      <c r="B121" s="212" t="s">
        <v>327</v>
      </c>
      <c r="C121" s="213" t="s">
        <v>390</v>
      </c>
      <c r="D121" s="222"/>
      <c r="E121" s="222"/>
      <c r="F121" s="222"/>
      <c r="G121" s="222"/>
      <c r="H121" s="222"/>
    </row>
    <row r="122" spans="2:8" x14ac:dyDescent="0.3">
      <c r="B122" s="212" t="s">
        <v>328</v>
      </c>
      <c r="C122" s="213" t="s">
        <v>391</v>
      </c>
      <c r="D122" s="222"/>
      <c r="E122" s="222"/>
      <c r="F122" s="222"/>
      <c r="G122" s="222"/>
      <c r="H122" s="222"/>
    </row>
    <row r="123" spans="2:8" x14ac:dyDescent="0.3">
      <c r="B123" s="212" t="s">
        <v>329</v>
      </c>
      <c r="C123" s="213" t="s">
        <v>392</v>
      </c>
      <c r="D123" s="222"/>
      <c r="E123" s="222"/>
      <c r="F123" s="222"/>
      <c r="G123" s="222"/>
      <c r="H123" s="222"/>
    </row>
    <row r="124" spans="2:8" x14ac:dyDescent="0.3">
      <c r="B124" s="212" t="s">
        <v>330</v>
      </c>
      <c r="C124" s="213" t="s">
        <v>393</v>
      </c>
      <c r="D124" s="222"/>
      <c r="E124" s="222"/>
      <c r="F124" s="222"/>
      <c r="G124" s="222"/>
      <c r="H124" s="222"/>
    </row>
    <row r="125" spans="2:8" x14ac:dyDescent="0.3">
      <c r="B125" s="212" t="s">
        <v>331</v>
      </c>
      <c r="C125" s="213" t="s">
        <v>394</v>
      </c>
      <c r="D125" s="222"/>
      <c r="E125" s="222"/>
      <c r="F125" s="222"/>
      <c r="G125" s="222"/>
      <c r="H125" s="222"/>
    </row>
    <row r="126" spans="2:8" x14ac:dyDescent="0.3">
      <c r="B126" s="212" t="s">
        <v>332</v>
      </c>
      <c r="C126" s="213" t="s">
        <v>395</v>
      </c>
      <c r="D126" s="222"/>
      <c r="E126" s="222"/>
      <c r="F126" s="222"/>
      <c r="G126" s="222"/>
      <c r="H126" s="222"/>
    </row>
    <row r="127" spans="2:8" x14ac:dyDescent="0.3">
      <c r="B127" s="212" t="s">
        <v>333</v>
      </c>
      <c r="C127" s="213" t="s">
        <v>396</v>
      </c>
      <c r="D127" s="222"/>
      <c r="E127" s="222"/>
      <c r="F127" s="222"/>
      <c r="G127" s="222"/>
      <c r="H127" s="222"/>
    </row>
    <row r="128" spans="2:8" x14ac:dyDescent="0.3">
      <c r="B128" s="212" t="s">
        <v>334</v>
      </c>
      <c r="C128" s="213" t="s">
        <v>397</v>
      </c>
      <c r="D128" s="222"/>
      <c r="E128" s="222"/>
      <c r="F128" s="222"/>
      <c r="G128" s="222"/>
      <c r="H128" s="222"/>
    </row>
    <row r="129" spans="2:8" x14ac:dyDescent="0.3">
      <c r="B129" s="212" t="s">
        <v>335</v>
      </c>
      <c r="C129" s="213" t="s">
        <v>398</v>
      </c>
      <c r="D129" s="222"/>
      <c r="E129" s="222"/>
      <c r="F129" s="222"/>
      <c r="G129" s="222"/>
      <c r="H129" s="222"/>
    </row>
    <row r="130" spans="2:8" x14ac:dyDescent="0.3">
      <c r="B130" s="212" t="s">
        <v>336</v>
      </c>
      <c r="C130" s="213" t="s">
        <v>399</v>
      </c>
      <c r="D130" s="222"/>
      <c r="E130" s="222"/>
      <c r="F130" s="222"/>
      <c r="G130" s="222"/>
      <c r="H130" s="222"/>
    </row>
    <row r="131" spans="2:8" x14ac:dyDescent="0.3">
      <c r="B131" s="212" t="s">
        <v>337</v>
      </c>
      <c r="C131" s="213" t="s">
        <v>400</v>
      </c>
      <c r="D131" s="222"/>
      <c r="E131" s="222"/>
      <c r="F131" s="222"/>
      <c r="G131" s="222"/>
      <c r="H131" s="222"/>
    </row>
    <row r="132" spans="2:8" x14ac:dyDescent="0.3">
      <c r="B132" s="212" t="s">
        <v>338</v>
      </c>
      <c r="C132" s="213" t="s">
        <v>401</v>
      </c>
      <c r="D132" s="222"/>
      <c r="E132" s="222"/>
      <c r="F132" s="222"/>
      <c r="G132" s="222"/>
      <c r="H132" s="222"/>
    </row>
    <row r="133" spans="2:8" x14ac:dyDescent="0.3">
      <c r="B133" s="212" t="s">
        <v>339</v>
      </c>
      <c r="C133" s="213" t="s">
        <v>402</v>
      </c>
      <c r="D133" s="222"/>
      <c r="E133" s="222"/>
      <c r="F133" s="222"/>
      <c r="G133" s="222"/>
      <c r="H133" s="222"/>
    </row>
    <row r="134" spans="2:8" x14ac:dyDescent="0.3">
      <c r="B134" s="212" t="s">
        <v>340</v>
      </c>
      <c r="C134" s="213" t="s">
        <v>403</v>
      </c>
      <c r="D134" s="222"/>
      <c r="E134" s="222"/>
      <c r="F134" s="222"/>
      <c r="G134" s="222"/>
      <c r="H134" s="222"/>
    </row>
    <row r="135" spans="2:8" x14ac:dyDescent="0.3">
      <c r="B135" s="212" t="s">
        <v>404</v>
      </c>
      <c r="C135" s="213" t="s">
        <v>467</v>
      </c>
      <c r="D135" s="222"/>
      <c r="E135" s="222"/>
      <c r="F135" s="222"/>
      <c r="G135" s="222"/>
      <c r="H135" s="222"/>
    </row>
    <row r="136" spans="2:8" x14ac:dyDescent="0.3">
      <c r="B136" s="212" t="s">
        <v>405</v>
      </c>
      <c r="C136" s="213" t="s">
        <v>468</v>
      </c>
      <c r="D136" s="222"/>
      <c r="E136" s="222"/>
      <c r="F136" s="222"/>
      <c r="G136" s="222"/>
      <c r="H136" s="222"/>
    </row>
    <row r="137" spans="2:8" x14ac:dyDescent="0.3">
      <c r="B137" s="212" t="s">
        <v>406</v>
      </c>
      <c r="C137" s="213" t="s">
        <v>469</v>
      </c>
      <c r="D137" s="222"/>
      <c r="E137" s="222"/>
      <c r="F137" s="222"/>
      <c r="G137" s="222"/>
      <c r="H137" s="222"/>
    </row>
    <row r="138" spans="2:8" x14ac:dyDescent="0.3">
      <c r="B138" s="212" t="s">
        <v>407</v>
      </c>
      <c r="C138" s="213" t="s">
        <v>470</v>
      </c>
      <c r="D138" s="222"/>
      <c r="E138" s="222"/>
      <c r="F138" s="222"/>
      <c r="G138" s="222"/>
      <c r="H138" s="222"/>
    </row>
    <row r="139" spans="2:8" x14ac:dyDescent="0.3">
      <c r="B139" s="212" t="s">
        <v>408</v>
      </c>
      <c r="C139" s="213" t="s">
        <v>471</v>
      </c>
      <c r="D139" s="222"/>
      <c r="E139" s="222"/>
      <c r="F139" s="222"/>
      <c r="G139" s="222"/>
      <c r="H139" s="222"/>
    </row>
    <row r="140" spans="2:8" x14ac:dyDescent="0.3">
      <c r="B140" s="212" t="s">
        <v>409</v>
      </c>
      <c r="C140" s="213" t="s">
        <v>472</v>
      </c>
      <c r="D140" s="222"/>
      <c r="E140" s="222"/>
      <c r="F140" s="222"/>
      <c r="G140" s="222"/>
      <c r="H140" s="222"/>
    </row>
    <row r="141" spans="2:8" x14ac:dyDescent="0.3">
      <c r="B141" s="212" t="s">
        <v>410</v>
      </c>
      <c r="C141" s="213" t="s">
        <v>473</v>
      </c>
      <c r="D141" s="222"/>
      <c r="E141" s="222"/>
      <c r="F141" s="222"/>
      <c r="G141" s="222"/>
      <c r="H141" s="222"/>
    </row>
    <row r="142" spans="2:8" x14ac:dyDescent="0.3">
      <c r="B142" s="212" t="s">
        <v>411</v>
      </c>
      <c r="C142" s="213" t="s">
        <v>474</v>
      </c>
      <c r="D142" s="222"/>
      <c r="E142" s="222"/>
      <c r="F142" s="222"/>
      <c r="G142" s="222"/>
      <c r="H142" s="222"/>
    </row>
    <row r="143" spans="2:8" x14ac:dyDescent="0.3">
      <c r="B143" s="212" t="s">
        <v>412</v>
      </c>
      <c r="C143" s="213" t="s">
        <v>475</v>
      </c>
      <c r="D143" s="222"/>
      <c r="E143" s="222"/>
      <c r="F143" s="222"/>
      <c r="G143" s="222"/>
      <c r="H143" s="222"/>
    </row>
    <row r="144" spans="2:8" x14ac:dyDescent="0.3">
      <c r="B144" s="212" t="s">
        <v>413</v>
      </c>
      <c r="C144" s="213" t="s">
        <v>476</v>
      </c>
      <c r="D144" s="222"/>
      <c r="E144" s="222"/>
      <c r="F144" s="222"/>
      <c r="G144" s="222"/>
      <c r="H144" s="222"/>
    </row>
    <row r="145" spans="2:8" x14ac:dyDescent="0.3">
      <c r="B145" s="212" t="s">
        <v>414</v>
      </c>
      <c r="C145" s="213" t="s">
        <v>477</v>
      </c>
      <c r="D145" s="222"/>
      <c r="E145" s="222"/>
      <c r="F145" s="222"/>
      <c r="G145" s="222"/>
      <c r="H145" s="222"/>
    </row>
    <row r="146" spans="2:8" x14ac:dyDescent="0.3">
      <c r="B146" s="212" t="s">
        <v>415</v>
      </c>
      <c r="C146" s="213" t="s">
        <v>478</v>
      </c>
      <c r="D146" s="222"/>
      <c r="E146" s="222"/>
      <c r="F146" s="222"/>
      <c r="G146" s="222"/>
      <c r="H146" s="222"/>
    </row>
    <row r="147" spans="2:8" x14ac:dyDescent="0.3">
      <c r="B147" s="212" t="s">
        <v>416</v>
      </c>
      <c r="C147" s="213" t="s">
        <v>479</v>
      </c>
      <c r="D147" s="381"/>
      <c r="E147" s="381"/>
      <c r="F147" s="381"/>
      <c r="G147" s="381"/>
      <c r="H147" s="381"/>
    </row>
    <row r="148" spans="2:8" x14ac:dyDescent="0.3">
      <c r="B148" s="352" t="s">
        <v>417</v>
      </c>
      <c r="C148" s="353" t="s">
        <v>480</v>
      </c>
      <c r="D148" s="354"/>
      <c r="E148" s="354"/>
      <c r="F148" s="354"/>
      <c r="G148" s="354"/>
      <c r="H148" s="354"/>
    </row>
    <row r="149" spans="2:8" x14ac:dyDescent="0.3">
      <c r="B149" s="212" t="s">
        <v>418</v>
      </c>
      <c r="C149" s="213" t="s">
        <v>481</v>
      </c>
      <c r="D149" s="222"/>
      <c r="E149" s="222"/>
      <c r="F149" s="222"/>
      <c r="G149" s="222"/>
      <c r="H149" s="222"/>
    </row>
    <row r="150" spans="2:8" x14ac:dyDescent="0.3">
      <c r="B150" s="212" t="s">
        <v>419</v>
      </c>
      <c r="C150" s="213" t="s">
        <v>482</v>
      </c>
      <c r="D150" s="222"/>
      <c r="E150" s="222"/>
      <c r="F150" s="222"/>
      <c r="G150" s="222"/>
      <c r="H150" s="222"/>
    </row>
    <row r="151" spans="2:8" x14ac:dyDescent="0.3">
      <c r="B151" s="212" t="s">
        <v>420</v>
      </c>
      <c r="C151" s="213" t="s">
        <v>483</v>
      </c>
      <c r="D151" s="222"/>
      <c r="E151" s="222"/>
      <c r="F151" s="222"/>
      <c r="G151" s="222"/>
      <c r="H151" s="222"/>
    </row>
    <row r="152" spans="2:8" x14ac:dyDescent="0.3">
      <c r="B152" s="212" t="s">
        <v>421</v>
      </c>
      <c r="C152" s="213" t="s">
        <v>484</v>
      </c>
      <c r="D152" s="222"/>
      <c r="E152" s="222"/>
      <c r="F152" s="222"/>
      <c r="G152" s="222"/>
      <c r="H152" s="222"/>
    </row>
    <row r="153" spans="2:8" x14ac:dyDescent="0.3">
      <c r="B153" s="212" t="s">
        <v>422</v>
      </c>
      <c r="C153" s="213" t="s">
        <v>485</v>
      </c>
      <c r="D153" s="222"/>
      <c r="E153" s="222"/>
      <c r="F153" s="222"/>
      <c r="G153" s="222"/>
      <c r="H153" s="222"/>
    </row>
    <row r="154" spans="2:8" x14ac:dyDescent="0.3">
      <c r="B154" s="212" t="s">
        <v>423</v>
      </c>
      <c r="C154" s="213" t="s">
        <v>486</v>
      </c>
      <c r="D154" s="222"/>
      <c r="E154" s="222"/>
      <c r="F154" s="222"/>
      <c r="G154" s="222"/>
      <c r="H154" s="222"/>
    </row>
    <row r="155" spans="2:8" x14ac:dyDescent="0.3">
      <c r="B155" s="212" t="s">
        <v>424</v>
      </c>
      <c r="C155" s="213" t="s">
        <v>487</v>
      </c>
      <c r="D155" s="222"/>
      <c r="E155" s="222"/>
      <c r="F155" s="222"/>
      <c r="G155" s="222"/>
      <c r="H155" s="222"/>
    </row>
    <row r="156" spans="2:8" x14ac:dyDescent="0.3">
      <c r="B156" s="212" t="s">
        <v>425</v>
      </c>
      <c r="C156" s="213" t="s">
        <v>488</v>
      </c>
      <c r="D156" s="222"/>
      <c r="E156" s="222"/>
      <c r="F156" s="222"/>
      <c r="G156" s="222"/>
      <c r="H156" s="222"/>
    </row>
    <row r="157" spans="2:8" x14ac:dyDescent="0.3">
      <c r="B157" s="212" t="s">
        <v>426</v>
      </c>
      <c r="C157" s="213" t="s">
        <v>489</v>
      </c>
      <c r="D157" s="222"/>
      <c r="E157" s="222"/>
      <c r="F157" s="222"/>
      <c r="G157" s="222"/>
      <c r="H157" s="222"/>
    </row>
    <row r="158" spans="2:8" x14ac:dyDescent="0.3">
      <c r="B158" s="212" t="s">
        <v>427</v>
      </c>
      <c r="C158" s="213" t="s">
        <v>490</v>
      </c>
      <c r="D158" s="222"/>
      <c r="E158" s="222"/>
      <c r="F158" s="222"/>
      <c r="G158" s="222"/>
      <c r="H158" s="222"/>
    </row>
    <row r="159" spans="2:8" x14ac:dyDescent="0.3">
      <c r="B159" s="212" t="s">
        <v>428</v>
      </c>
      <c r="C159" s="213" t="s">
        <v>491</v>
      </c>
      <c r="D159" s="222"/>
      <c r="E159" s="222"/>
      <c r="F159" s="222"/>
      <c r="G159" s="222"/>
      <c r="H159" s="222"/>
    </row>
    <row r="160" spans="2:8" x14ac:dyDescent="0.3">
      <c r="B160" s="212" t="s">
        <v>429</v>
      </c>
      <c r="C160" s="213" t="s">
        <v>492</v>
      </c>
      <c r="D160" s="222"/>
      <c r="E160" s="222"/>
      <c r="F160" s="222"/>
      <c r="G160" s="222"/>
      <c r="H160" s="222"/>
    </row>
    <row r="161" spans="2:8" x14ac:dyDescent="0.3">
      <c r="B161" s="212" t="s">
        <v>430</v>
      </c>
      <c r="C161" s="213" t="s">
        <v>493</v>
      </c>
      <c r="D161" s="222"/>
      <c r="E161" s="222"/>
      <c r="F161" s="222"/>
      <c r="G161" s="222"/>
      <c r="H161" s="222"/>
    </row>
    <row r="162" spans="2:8" x14ac:dyDescent="0.3">
      <c r="B162" s="212" t="s">
        <v>431</v>
      </c>
      <c r="C162" s="213" t="s">
        <v>494</v>
      </c>
      <c r="D162" s="222"/>
      <c r="E162" s="222"/>
      <c r="F162" s="222"/>
      <c r="G162" s="222"/>
      <c r="H162" s="222"/>
    </row>
    <row r="163" spans="2:8" x14ac:dyDescent="0.3">
      <c r="B163" s="212" t="s">
        <v>432</v>
      </c>
      <c r="C163" s="213" t="s">
        <v>495</v>
      </c>
      <c r="D163" s="222"/>
      <c r="E163" s="222"/>
      <c r="F163" s="222"/>
      <c r="G163" s="222"/>
      <c r="H163" s="222"/>
    </row>
    <row r="164" spans="2:8" x14ac:dyDescent="0.3">
      <c r="B164" s="212" t="s">
        <v>433</v>
      </c>
      <c r="C164" s="213" t="s">
        <v>496</v>
      </c>
      <c r="D164" s="222"/>
      <c r="E164" s="222"/>
      <c r="F164" s="222"/>
      <c r="G164" s="222"/>
      <c r="H164" s="222"/>
    </row>
    <row r="165" spans="2:8" x14ac:dyDescent="0.3">
      <c r="B165" s="212" t="s">
        <v>434</v>
      </c>
      <c r="C165" s="213" t="s">
        <v>497</v>
      </c>
      <c r="D165" s="222"/>
      <c r="E165" s="222"/>
      <c r="F165" s="222"/>
      <c r="G165" s="222"/>
      <c r="H165" s="222"/>
    </row>
    <row r="166" spans="2:8" x14ac:dyDescent="0.3">
      <c r="B166" s="212" t="s">
        <v>435</v>
      </c>
      <c r="C166" s="213" t="s">
        <v>498</v>
      </c>
      <c r="D166" s="222"/>
      <c r="E166" s="222"/>
      <c r="F166" s="222"/>
      <c r="G166" s="222"/>
      <c r="H166" s="222"/>
    </row>
    <row r="167" spans="2:8" x14ac:dyDescent="0.3">
      <c r="B167" s="212" t="s">
        <v>436</v>
      </c>
      <c r="C167" s="213" t="s">
        <v>499</v>
      </c>
      <c r="D167" s="222"/>
      <c r="E167" s="222"/>
      <c r="F167" s="222"/>
      <c r="G167" s="222"/>
      <c r="H167" s="222"/>
    </row>
    <row r="168" spans="2:8" x14ac:dyDescent="0.3">
      <c r="B168" s="212" t="s">
        <v>437</v>
      </c>
      <c r="C168" s="213" t="s">
        <v>500</v>
      </c>
      <c r="D168" s="222"/>
      <c r="E168" s="222"/>
      <c r="F168" s="222"/>
      <c r="G168" s="222"/>
      <c r="H168" s="222"/>
    </row>
    <row r="169" spans="2:8" x14ac:dyDescent="0.3">
      <c r="B169" s="212" t="s">
        <v>438</v>
      </c>
      <c r="C169" s="213" t="s">
        <v>501</v>
      </c>
      <c r="D169" s="222"/>
      <c r="E169" s="222"/>
      <c r="F169" s="222"/>
      <c r="G169" s="222"/>
      <c r="H169" s="222"/>
    </row>
    <row r="170" spans="2:8" x14ac:dyDescent="0.3">
      <c r="B170" s="212" t="s">
        <v>439</v>
      </c>
      <c r="C170" s="213" t="s">
        <v>502</v>
      </c>
      <c r="D170" s="222"/>
      <c r="E170" s="222"/>
      <c r="F170" s="222"/>
      <c r="G170" s="222"/>
      <c r="H170" s="222"/>
    </row>
    <row r="171" spans="2:8" x14ac:dyDescent="0.3">
      <c r="B171" s="212" t="s">
        <v>440</v>
      </c>
      <c r="C171" s="213" t="s">
        <v>503</v>
      </c>
      <c r="D171" s="222"/>
      <c r="E171" s="222"/>
      <c r="F171" s="222"/>
      <c r="G171" s="222"/>
      <c r="H171" s="222"/>
    </row>
    <row r="172" spans="2:8" x14ac:dyDescent="0.3">
      <c r="B172" s="212" t="s">
        <v>441</v>
      </c>
      <c r="C172" s="213" t="s">
        <v>504</v>
      </c>
      <c r="D172" s="222"/>
      <c r="E172" s="222"/>
      <c r="F172" s="222"/>
      <c r="G172" s="222"/>
      <c r="H172" s="222"/>
    </row>
    <row r="173" spans="2:8" x14ac:dyDescent="0.3">
      <c r="B173" s="212" t="s">
        <v>442</v>
      </c>
      <c r="C173" s="213" t="s">
        <v>505</v>
      </c>
      <c r="D173" s="222"/>
      <c r="E173" s="222"/>
      <c r="F173" s="222"/>
      <c r="G173" s="222"/>
      <c r="H173" s="222"/>
    </row>
    <row r="174" spans="2:8" x14ac:dyDescent="0.3">
      <c r="B174" s="212" t="s">
        <v>443</v>
      </c>
      <c r="C174" s="213" t="s">
        <v>506</v>
      </c>
      <c r="D174" s="222"/>
      <c r="E174" s="222"/>
      <c r="F174" s="222"/>
      <c r="G174" s="222"/>
      <c r="H174" s="222"/>
    </row>
    <row r="175" spans="2:8" x14ac:dyDescent="0.3">
      <c r="B175" s="212" t="s">
        <v>444</v>
      </c>
      <c r="C175" s="213" t="s">
        <v>507</v>
      </c>
      <c r="D175" s="222"/>
      <c r="E175" s="222"/>
      <c r="F175" s="222"/>
      <c r="G175" s="222"/>
      <c r="H175" s="222"/>
    </row>
    <row r="176" spans="2:8" x14ac:dyDescent="0.3">
      <c r="B176" s="212" t="s">
        <v>445</v>
      </c>
      <c r="C176" s="213" t="s">
        <v>508</v>
      </c>
      <c r="D176" s="222"/>
      <c r="E176" s="222"/>
      <c r="F176" s="222"/>
      <c r="G176" s="222"/>
      <c r="H176" s="222"/>
    </row>
    <row r="177" spans="2:8" x14ac:dyDescent="0.3">
      <c r="B177" s="212" t="s">
        <v>446</v>
      </c>
      <c r="C177" s="213" t="s">
        <v>509</v>
      </c>
      <c r="D177" s="222"/>
      <c r="E177" s="222"/>
      <c r="F177" s="222"/>
      <c r="G177" s="222"/>
      <c r="H177" s="222"/>
    </row>
    <row r="178" spans="2:8" x14ac:dyDescent="0.3">
      <c r="B178" s="212" t="s">
        <v>447</v>
      </c>
      <c r="C178" s="213" t="s">
        <v>510</v>
      </c>
      <c r="D178" s="222"/>
      <c r="E178" s="222"/>
      <c r="F178" s="222"/>
      <c r="G178" s="222"/>
      <c r="H178" s="222"/>
    </row>
    <row r="179" spans="2:8" x14ac:dyDescent="0.3">
      <c r="B179" s="212" t="s">
        <v>448</v>
      </c>
      <c r="C179" s="213" t="s">
        <v>511</v>
      </c>
      <c r="D179" s="222"/>
      <c r="E179" s="222"/>
      <c r="F179" s="222"/>
      <c r="G179" s="222"/>
      <c r="H179" s="222"/>
    </row>
    <row r="180" spans="2:8" x14ac:dyDescent="0.3">
      <c r="B180" s="212" t="s">
        <v>449</v>
      </c>
      <c r="C180" s="213" t="s">
        <v>512</v>
      </c>
      <c r="D180" s="222"/>
      <c r="E180" s="222"/>
      <c r="F180" s="222"/>
      <c r="G180" s="222"/>
      <c r="H180" s="222"/>
    </row>
    <row r="181" spans="2:8" x14ac:dyDescent="0.3">
      <c r="B181" s="212" t="s">
        <v>450</v>
      </c>
      <c r="C181" s="213" t="s">
        <v>513</v>
      </c>
      <c r="D181" s="222"/>
      <c r="E181" s="222"/>
      <c r="F181" s="222"/>
      <c r="G181" s="222"/>
      <c r="H181" s="222"/>
    </row>
    <row r="182" spans="2:8" x14ac:dyDescent="0.3">
      <c r="B182" s="212" t="s">
        <v>451</v>
      </c>
      <c r="C182" s="213" t="s">
        <v>514</v>
      </c>
      <c r="D182" s="222"/>
      <c r="E182" s="222"/>
      <c r="F182" s="222"/>
      <c r="G182" s="222"/>
      <c r="H182" s="222"/>
    </row>
    <row r="183" spans="2:8" x14ac:dyDescent="0.3">
      <c r="B183" s="212" t="s">
        <v>452</v>
      </c>
      <c r="C183" s="213" t="s">
        <v>515</v>
      </c>
      <c r="D183" s="222"/>
      <c r="E183" s="222"/>
      <c r="F183" s="222"/>
      <c r="G183" s="222"/>
      <c r="H183" s="222"/>
    </row>
    <row r="184" spans="2:8" x14ac:dyDescent="0.3">
      <c r="B184" s="212" t="s">
        <v>453</v>
      </c>
      <c r="C184" s="213" t="s">
        <v>516</v>
      </c>
      <c r="D184" s="222"/>
      <c r="E184" s="222"/>
      <c r="F184" s="222"/>
      <c r="G184" s="222"/>
      <c r="H184" s="222"/>
    </row>
    <row r="185" spans="2:8" x14ac:dyDescent="0.3">
      <c r="B185" s="212" t="s">
        <v>454</v>
      </c>
      <c r="C185" s="213" t="s">
        <v>517</v>
      </c>
      <c r="D185" s="222"/>
      <c r="E185" s="222"/>
      <c r="F185" s="222"/>
      <c r="G185" s="222"/>
      <c r="H185" s="222"/>
    </row>
    <row r="186" spans="2:8" x14ac:dyDescent="0.3">
      <c r="B186" s="212" t="s">
        <v>455</v>
      </c>
      <c r="C186" s="213" t="s">
        <v>518</v>
      </c>
      <c r="D186" s="222"/>
      <c r="E186" s="222"/>
      <c r="F186" s="222"/>
      <c r="G186" s="222"/>
      <c r="H186" s="222"/>
    </row>
    <row r="187" spans="2:8" x14ac:dyDescent="0.3">
      <c r="B187" s="212" t="s">
        <v>456</v>
      </c>
      <c r="C187" s="213" t="s">
        <v>519</v>
      </c>
      <c r="D187" s="222"/>
      <c r="E187" s="222"/>
      <c r="F187" s="222"/>
      <c r="G187" s="222"/>
      <c r="H187" s="222"/>
    </row>
    <row r="188" spans="2:8" x14ac:dyDescent="0.3">
      <c r="B188" s="212" t="s">
        <v>457</v>
      </c>
      <c r="C188" s="213" t="s">
        <v>520</v>
      </c>
      <c r="D188" s="222"/>
      <c r="E188" s="222"/>
      <c r="F188" s="222"/>
      <c r="G188" s="222"/>
      <c r="H188" s="222"/>
    </row>
    <row r="189" spans="2:8" x14ac:dyDescent="0.3">
      <c r="B189" s="212" t="s">
        <v>458</v>
      </c>
      <c r="C189" s="213" t="s">
        <v>521</v>
      </c>
      <c r="D189" s="222"/>
      <c r="E189" s="222"/>
      <c r="F189" s="222"/>
      <c r="G189" s="222"/>
      <c r="H189" s="222"/>
    </row>
    <row r="190" spans="2:8" x14ac:dyDescent="0.3">
      <c r="B190" s="212" t="s">
        <v>459</v>
      </c>
      <c r="C190" s="213" t="s">
        <v>522</v>
      </c>
      <c r="D190" s="222"/>
      <c r="E190" s="222"/>
      <c r="F190" s="222"/>
      <c r="G190" s="222"/>
      <c r="H190" s="222"/>
    </row>
    <row r="191" spans="2:8" x14ac:dyDescent="0.3">
      <c r="B191" s="212" t="s">
        <v>460</v>
      </c>
      <c r="C191" s="213" t="s">
        <v>523</v>
      </c>
      <c r="D191" s="222"/>
      <c r="E191" s="222"/>
      <c r="F191" s="222"/>
      <c r="G191" s="222"/>
      <c r="H191" s="222"/>
    </row>
    <row r="192" spans="2:8" x14ac:dyDescent="0.3">
      <c r="B192" s="212" t="s">
        <v>461</v>
      </c>
      <c r="C192" s="213" t="s">
        <v>524</v>
      </c>
      <c r="D192" s="222"/>
      <c r="E192" s="222"/>
      <c r="F192" s="222"/>
      <c r="G192" s="222"/>
      <c r="H192" s="222"/>
    </row>
    <row r="193" spans="2:8" x14ac:dyDescent="0.3">
      <c r="B193" s="212" t="s">
        <v>462</v>
      </c>
      <c r="C193" s="213" t="s">
        <v>525</v>
      </c>
      <c r="D193" s="222"/>
      <c r="E193" s="222"/>
      <c r="F193" s="222"/>
      <c r="G193" s="222"/>
      <c r="H193" s="222"/>
    </row>
    <row r="194" spans="2:8" x14ac:dyDescent="0.3">
      <c r="B194" s="212" t="s">
        <v>463</v>
      </c>
      <c r="C194" s="213" t="s">
        <v>526</v>
      </c>
      <c r="D194" s="222"/>
      <c r="E194" s="222"/>
      <c r="F194" s="222"/>
      <c r="G194" s="222"/>
      <c r="H194" s="222"/>
    </row>
    <row r="195" spans="2:8" x14ac:dyDescent="0.3">
      <c r="B195" s="212" t="s">
        <v>464</v>
      </c>
      <c r="C195" s="213" t="s">
        <v>527</v>
      </c>
      <c r="D195" s="222"/>
      <c r="E195" s="222"/>
      <c r="F195" s="222"/>
      <c r="G195" s="222"/>
      <c r="H195" s="222"/>
    </row>
    <row r="196" spans="2:8" x14ac:dyDescent="0.3">
      <c r="B196" s="212" t="s">
        <v>465</v>
      </c>
      <c r="C196" s="213" t="s">
        <v>528</v>
      </c>
      <c r="D196" s="222"/>
      <c r="E196" s="222"/>
      <c r="F196" s="222"/>
      <c r="G196" s="222"/>
      <c r="H196" s="222"/>
    </row>
    <row r="197" spans="2:8" x14ac:dyDescent="0.3">
      <c r="B197" s="212" t="s">
        <v>466</v>
      </c>
      <c r="C197" s="213" t="s">
        <v>529</v>
      </c>
      <c r="D197" s="222"/>
      <c r="E197" s="222"/>
      <c r="F197" s="222"/>
      <c r="G197" s="222"/>
      <c r="H197" s="222"/>
    </row>
    <row r="198" spans="2:8" x14ac:dyDescent="0.3">
      <c r="B198" s="212" t="s">
        <v>530</v>
      </c>
      <c r="C198" s="213" t="s">
        <v>580</v>
      </c>
      <c r="D198" s="222"/>
      <c r="E198" s="222"/>
      <c r="F198" s="222"/>
      <c r="G198" s="222"/>
      <c r="H198" s="222"/>
    </row>
    <row r="199" spans="2:8" x14ac:dyDescent="0.3">
      <c r="B199" s="212" t="s">
        <v>531</v>
      </c>
      <c r="C199" s="213" t="s">
        <v>581</v>
      </c>
      <c r="D199" s="222"/>
      <c r="E199" s="222"/>
      <c r="F199" s="222"/>
      <c r="G199" s="222"/>
      <c r="H199" s="222"/>
    </row>
    <row r="200" spans="2:8" x14ac:dyDescent="0.3">
      <c r="B200" s="212" t="s">
        <v>532</v>
      </c>
      <c r="C200" s="213" t="s">
        <v>582</v>
      </c>
      <c r="D200" s="222"/>
      <c r="E200" s="222"/>
      <c r="F200" s="222"/>
      <c r="G200" s="222"/>
      <c r="H200" s="222"/>
    </row>
    <row r="201" spans="2:8" x14ac:dyDescent="0.3">
      <c r="B201" s="212" t="s">
        <v>533</v>
      </c>
      <c r="C201" s="213" t="s">
        <v>583</v>
      </c>
      <c r="D201" s="222"/>
      <c r="E201" s="222"/>
      <c r="F201" s="222"/>
      <c r="G201" s="222"/>
      <c r="H201" s="222"/>
    </row>
    <row r="202" spans="2:8" x14ac:dyDescent="0.3">
      <c r="B202" s="212" t="s">
        <v>534</v>
      </c>
      <c r="C202" s="213" t="s">
        <v>584</v>
      </c>
      <c r="D202" s="222"/>
      <c r="E202" s="222"/>
      <c r="F202" s="222"/>
      <c r="G202" s="222"/>
      <c r="H202" s="222"/>
    </row>
    <row r="203" spans="2:8" x14ac:dyDescent="0.3">
      <c r="B203" s="212" t="s">
        <v>535</v>
      </c>
      <c r="C203" s="213" t="s">
        <v>585</v>
      </c>
      <c r="D203" s="222"/>
      <c r="E203" s="222"/>
      <c r="F203" s="222"/>
      <c r="G203" s="222"/>
      <c r="H203" s="222"/>
    </row>
    <row r="204" spans="2:8" x14ac:dyDescent="0.3">
      <c r="B204" s="212" t="s">
        <v>536</v>
      </c>
      <c r="C204" s="213" t="s">
        <v>586</v>
      </c>
      <c r="D204" s="222"/>
      <c r="E204" s="222"/>
      <c r="F204" s="222"/>
      <c r="G204" s="222"/>
      <c r="H204" s="222"/>
    </row>
    <row r="205" spans="2:8" x14ac:dyDescent="0.3">
      <c r="B205" s="212" t="s">
        <v>537</v>
      </c>
      <c r="C205" s="213" t="s">
        <v>587</v>
      </c>
      <c r="D205" s="222"/>
      <c r="E205" s="222"/>
      <c r="F205" s="222"/>
      <c r="G205" s="222"/>
      <c r="H205" s="222"/>
    </row>
    <row r="206" spans="2:8" x14ac:dyDescent="0.3">
      <c r="B206" s="212" t="s">
        <v>538</v>
      </c>
      <c r="C206" s="213" t="s">
        <v>588</v>
      </c>
      <c r="D206" s="222"/>
      <c r="E206" s="222"/>
      <c r="F206" s="222"/>
      <c r="G206" s="222"/>
      <c r="H206" s="222"/>
    </row>
    <row r="207" spans="2:8" x14ac:dyDescent="0.3">
      <c r="B207" s="212" t="s">
        <v>539</v>
      </c>
      <c r="C207" s="213" t="s">
        <v>589</v>
      </c>
      <c r="D207" s="222"/>
      <c r="E207" s="222"/>
      <c r="F207" s="222"/>
      <c r="G207" s="222"/>
      <c r="H207" s="222"/>
    </row>
    <row r="208" spans="2:8" x14ac:dyDescent="0.3">
      <c r="B208" s="212" t="s">
        <v>540</v>
      </c>
      <c r="C208" s="213" t="s">
        <v>590</v>
      </c>
      <c r="D208" s="222"/>
      <c r="E208" s="222"/>
      <c r="F208" s="222"/>
      <c r="G208" s="222"/>
      <c r="H208" s="222"/>
    </row>
    <row r="209" spans="2:8" x14ac:dyDescent="0.3">
      <c r="B209" s="212" t="s">
        <v>541</v>
      </c>
      <c r="C209" s="213" t="s">
        <v>591</v>
      </c>
      <c r="D209" s="222"/>
      <c r="E209" s="222"/>
      <c r="F209" s="222"/>
      <c r="G209" s="222"/>
      <c r="H209" s="222"/>
    </row>
    <row r="210" spans="2:8" x14ac:dyDescent="0.3">
      <c r="B210" s="212" t="s">
        <v>542</v>
      </c>
      <c r="C210" s="213" t="s">
        <v>592</v>
      </c>
      <c r="D210" s="222"/>
      <c r="E210" s="222"/>
      <c r="F210" s="222"/>
      <c r="G210" s="222"/>
      <c r="H210" s="222"/>
    </row>
    <row r="211" spans="2:8" x14ac:dyDescent="0.3">
      <c r="B211" s="212" t="s">
        <v>543</v>
      </c>
      <c r="C211" s="213" t="s">
        <v>593</v>
      </c>
      <c r="D211" s="222"/>
      <c r="E211" s="222"/>
      <c r="F211" s="222"/>
      <c r="G211" s="222"/>
      <c r="H211" s="222"/>
    </row>
    <row r="212" spans="2:8" x14ac:dyDescent="0.3">
      <c r="B212" s="212" t="s">
        <v>544</v>
      </c>
      <c r="C212" s="213" t="s">
        <v>594</v>
      </c>
      <c r="D212" s="222"/>
      <c r="E212" s="222"/>
      <c r="F212" s="222"/>
      <c r="G212" s="222"/>
      <c r="H212" s="222"/>
    </row>
    <row r="213" spans="2:8" x14ac:dyDescent="0.3">
      <c r="B213" s="212" t="s">
        <v>545</v>
      </c>
      <c r="C213" s="213" t="s">
        <v>595</v>
      </c>
      <c r="D213" s="222"/>
      <c r="E213" s="222"/>
      <c r="F213" s="222"/>
      <c r="G213" s="222"/>
      <c r="H213" s="222"/>
    </row>
    <row r="214" spans="2:8" x14ac:dyDescent="0.3">
      <c r="B214" s="212" t="s">
        <v>546</v>
      </c>
      <c r="C214" s="213" t="s">
        <v>596</v>
      </c>
      <c r="D214" s="222"/>
      <c r="E214" s="222"/>
      <c r="F214" s="222"/>
      <c r="G214" s="222"/>
      <c r="H214" s="222"/>
    </row>
    <row r="215" spans="2:8" x14ac:dyDescent="0.3">
      <c r="B215" s="212" t="s">
        <v>547</v>
      </c>
      <c r="C215" s="213" t="s">
        <v>597</v>
      </c>
      <c r="D215" s="222"/>
      <c r="E215" s="222"/>
      <c r="F215" s="222"/>
      <c r="G215" s="222"/>
      <c r="H215" s="222"/>
    </row>
    <row r="216" spans="2:8" x14ac:dyDescent="0.3">
      <c r="B216" s="212" t="s">
        <v>548</v>
      </c>
      <c r="C216" s="213" t="s">
        <v>598</v>
      </c>
      <c r="D216" s="222"/>
      <c r="E216" s="222"/>
      <c r="F216" s="222"/>
      <c r="G216" s="222"/>
      <c r="H216" s="222"/>
    </row>
    <row r="217" spans="2:8" x14ac:dyDescent="0.3">
      <c r="B217" s="212" t="s">
        <v>549</v>
      </c>
      <c r="C217" s="213" t="s">
        <v>599</v>
      </c>
      <c r="D217" s="222"/>
      <c r="E217" s="222"/>
      <c r="F217" s="222"/>
      <c r="G217" s="222"/>
      <c r="H217" s="222"/>
    </row>
    <row r="218" spans="2:8" x14ac:dyDescent="0.3">
      <c r="B218" s="212" t="s">
        <v>550</v>
      </c>
      <c r="C218" s="213" t="s">
        <v>600</v>
      </c>
      <c r="D218" s="222"/>
      <c r="E218" s="222"/>
      <c r="F218" s="222"/>
      <c r="G218" s="222"/>
      <c r="H218" s="222"/>
    </row>
    <row r="219" spans="2:8" x14ac:dyDescent="0.3">
      <c r="B219" s="212" t="s">
        <v>551</v>
      </c>
      <c r="C219" s="213" t="s">
        <v>601</v>
      </c>
      <c r="D219" s="222"/>
      <c r="E219" s="222"/>
      <c r="F219" s="222"/>
      <c r="G219" s="222"/>
      <c r="H219" s="222"/>
    </row>
    <row r="220" spans="2:8" x14ac:dyDescent="0.3">
      <c r="B220" s="212" t="s">
        <v>552</v>
      </c>
      <c r="C220" s="213" t="s">
        <v>602</v>
      </c>
      <c r="D220" s="222"/>
      <c r="E220" s="222"/>
      <c r="F220" s="222"/>
      <c r="G220" s="222"/>
      <c r="H220" s="222"/>
    </row>
    <row r="221" spans="2:8" x14ac:dyDescent="0.3">
      <c r="B221" s="212" t="s">
        <v>553</v>
      </c>
      <c r="C221" s="213" t="s">
        <v>603</v>
      </c>
      <c r="D221" s="222"/>
      <c r="E221" s="222"/>
      <c r="F221" s="222"/>
      <c r="G221" s="222"/>
      <c r="H221" s="222"/>
    </row>
    <row r="222" spans="2:8" x14ac:dyDescent="0.3">
      <c r="B222" s="212" t="s">
        <v>554</v>
      </c>
      <c r="C222" s="213" t="s">
        <v>604</v>
      </c>
      <c r="D222" s="222"/>
      <c r="E222" s="222"/>
      <c r="F222" s="222"/>
      <c r="G222" s="222"/>
      <c r="H222" s="222"/>
    </row>
    <row r="223" spans="2:8" x14ac:dyDescent="0.3">
      <c r="B223" s="212" t="s">
        <v>555</v>
      </c>
      <c r="C223" s="213" t="s">
        <v>605</v>
      </c>
      <c r="D223" s="222"/>
      <c r="E223" s="222"/>
      <c r="F223" s="222"/>
      <c r="G223" s="222"/>
      <c r="H223" s="222"/>
    </row>
    <row r="224" spans="2:8" x14ac:dyDescent="0.3">
      <c r="B224" s="212" t="s">
        <v>556</v>
      </c>
      <c r="C224" s="213" t="s">
        <v>606</v>
      </c>
      <c r="D224" s="222"/>
      <c r="E224" s="222"/>
      <c r="F224" s="222"/>
      <c r="G224" s="222"/>
      <c r="H224" s="222"/>
    </row>
    <row r="225" spans="2:8" x14ac:dyDescent="0.3">
      <c r="B225" s="212" t="s">
        <v>557</v>
      </c>
      <c r="C225" s="213" t="s">
        <v>607</v>
      </c>
      <c r="D225" s="222"/>
      <c r="E225" s="222"/>
      <c r="F225" s="222"/>
      <c r="G225" s="222"/>
      <c r="H225" s="222"/>
    </row>
    <row r="226" spans="2:8" x14ac:dyDescent="0.3">
      <c r="B226" s="212" t="s">
        <v>558</v>
      </c>
      <c r="C226" s="213" t="s">
        <v>608</v>
      </c>
      <c r="D226" s="222"/>
      <c r="E226" s="222"/>
      <c r="F226" s="222"/>
      <c r="G226" s="222"/>
      <c r="H226" s="222"/>
    </row>
    <row r="227" spans="2:8" x14ac:dyDescent="0.3">
      <c r="B227" s="212" t="s">
        <v>559</v>
      </c>
      <c r="C227" s="213" t="s">
        <v>609</v>
      </c>
      <c r="D227" s="222"/>
      <c r="E227" s="222"/>
      <c r="F227" s="222"/>
      <c r="G227" s="222"/>
      <c r="H227" s="222"/>
    </row>
    <row r="228" spans="2:8" x14ac:dyDescent="0.3">
      <c r="B228" s="212" t="s">
        <v>560</v>
      </c>
      <c r="C228" s="213" t="s">
        <v>610</v>
      </c>
      <c r="D228" s="222"/>
      <c r="E228" s="222"/>
      <c r="F228" s="222"/>
      <c r="G228" s="222"/>
      <c r="H228" s="222"/>
    </row>
    <row r="229" spans="2:8" x14ac:dyDescent="0.3">
      <c r="B229" s="212" t="s">
        <v>561</v>
      </c>
      <c r="C229" s="213" t="s">
        <v>611</v>
      </c>
      <c r="D229" s="222"/>
      <c r="E229" s="222"/>
      <c r="F229" s="222"/>
      <c r="G229" s="222"/>
      <c r="H229" s="222"/>
    </row>
    <row r="230" spans="2:8" x14ac:dyDescent="0.3">
      <c r="B230" s="212" t="s">
        <v>562</v>
      </c>
      <c r="C230" s="213" t="s">
        <v>612</v>
      </c>
      <c r="D230" s="222"/>
      <c r="E230" s="222"/>
      <c r="F230" s="222"/>
      <c r="G230" s="222"/>
      <c r="H230" s="222"/>
    </row>
    <row r="231" spans="2:8" x14ac:dyDescent="0.3">
      <c r="B231" s="212" t="s">
        <v>563</v>
      </c>
      <c r="C231" s="213" t="s">
        <v>613</v>
      </c>
      <c r="D231" s="222"/>
      <c r="E231" s="222"/>
      <c r="F231" s="222"/>
      <c r="G231" s="222"/>
      <c r="H231" s="222"/>
    </row>
    <row r="232" spans="2:8" x14ac:dyDescent="0.3">
      <c r="B232" s="212" t="s">
        <v>564</v>
      </c>
      <c r="C232" s="213" t="s">
        <v>614</v>
      </c>
      <c r="D232" s="222"/>
      <c r="E232" s="222"/>
      <c r="F232" s="222"/>
      <c r="G232" s="222"/>
      <c r="H232" s="222"/>
    </row>
    <row r="233" spans="2:8" x14ac:dyDescent="0.3">
      <c r="B233" s="212" t="s">
        <v>565</v>
      </c>
      <c r="C233" s="213" t="s">
        <v>615</v>
      </c>
      <c r="D233" s="222"/>
      <c r="E233" s="222"/>
      <c r="F233" s="222"/>
      <c r="G233" s="222"/>
      <c r="H233" s="222"/>
    </row>
    <row r="234" spans="2:8" x14ac:dyDescent="0.3">
      <c r="B234" s="212" t="s">
        <v>566</v>
      </c>
      <c r="C234" s="213" t="s">
        <v>616</v>
      </c>
      <c r="D234" s="222"/>
      <c r="E234" s="222"/>
      <c r="F234" s="222"/>
      <c r="G234" s="222"/>
      <c r="H234" s="222"/>
    </row>
    <row r="235" spans="2:8" x14ac:dyDescent="0.3">
      <c r="B235" s="212" t="s">
        <v>567</v>
      </c>
      <c r="C235" s="213" t="s">
        <v>617</v>
      </c>
      <c r="D235" s="222"/>
      <c r="E235" s="222"/>
      <c r="F235" s="222"/>
      <c r="G235" s="222"/>
      <c r="H235" s="222"/>
    </row>
    <row r="236" spans="2:8" x14ac:dyDescent="0.3">
      <c r="B236" s="212" t="s">
        <v>568</v>
      </c>
      <c r="C236" s="213" t="s">
        <v>618</v>
      </c>
      <c r="D236" s="222"/>
      <c r="E236" s="222"/>
      <c r="F236" s="222"/>
      <c r="G236" s="222"/>
      <c r="H236" s="222"/>
    </row>
    <row r="237" spans="2:8" x14ac:dyDescent="0.3">
      <c r="B237" s="212" t="s">
        <v>569</v>
      </c>
      <c r="C237" s="213" t="s">
        <v>619</v>
      </c>
      <c r="D237" s="222"/>
      <c r="E237" s="222"/>
      <c r="F237" s="222"/>
      <c r="G237" s="222"/>
      <c r="H237" s="222"/>
    </row>
    <row r="238" spans="2:8" x14ac:dyDescent="0.3">
      <c r="B238" s="212" t="s">
        <v>570</v>
      </c>
      <c r="C238" s="213" t="s">
        <v>620</v>
      </c>
      <c r="D238" s="222"/>
      <c r="E238" s="222"/>
      <c r="F238" s="222"/>
      <c r="G238" s="222"/>
      <c r="H238" s="222"/>
    </row>
    <row r="239" spans="2:8" x14ac:dyDescent="0.3">
      <c r="B239" s="212" t="s">
        <v>571</v>
      </c>
      <c r="C239" s="213" t="s">
        <v>621</v>
      </c>
      <c r="D239" s="222"/>
      <c r="E239" s="222"/>
      <c r="F239" s="222"/>
      <c r="G239" s="222"/>
      <c r="H239" s="222"/>
    </row>
    <row r="240" spans="2:8" x14ac:dyDescent="0.3">
      <c r="B240" s="212" t="s">
        <v>572</v>
      </c>
      <c r="C240" s="213" t="s">
        <v>622</v>
      </c>
      <c r="D240" s="222"/>
      <c r="E240" s="222"/>
      <c r="F240" s="222"/>
      <c r="G240" s="222"/>
      <c r="H240" s="222"/>
    </row>
    <row r="241" spans="2:8" x14ac:dyDescent="0.3">
      <c r="B241" s="212" t="s">
        <v>573</v>
      </c>
      <c r="C241" s="213" t="s">
        <v>623</v>
      </c>
      <c r="D241" s="222"/>
      <c r="E241" s="222"/>
      <c r="F241" s="222"/>
      <c r="G241" s="222"/>
      <c r="H241" s="222"/>
    </row>
    <row r="242" spans="2:8" x14ac:dyDescent="0.3">
      <c r="B242" s="212" t="s">
        <v>574</v>
      </c>
      <c r="C242" s="213" t="s">
        <v>624</v>
      </c>
      <c r="D242" s="222"/>
      <c r="E242" s="222"/>
      <c r="F242" s="222"/>
      <c r="G242" s="222"/>
      <c r="H242" s="222"/>
    </row>
    <row r="243" spans="2:8" x14ac:dyDescent="0.3">
      <c r="B243" s="212" t="s">
        <v>575</v>
      </c>
      <c r="C243" s="213" t="s">
        <v>625</v>
      </c>
      <c r="D243" s="222"/>
      <c r="E243" s="222"/>
      <c r="F243" s="222"/>
      <c r="G243" s="222"/>
      <c r="H243" s="222"/>
    </row>
    <row r="244" spans="2:8" x14ac:dyDescent="0.3">
      <c r="B244" s="212" t="s">
        <v>576</v>
      </c>
      <c r="C244" s="213" t="s">
        <v>626</v>
      </c>
      <c r="D244" s="222"/>
      <c r="E244" s="222"/>
      <c r="F244" s="222"/>
      <c r="G244" s="222"/>
      <c r="H244" s="222"/>
    </row>
    <row r="245" spans="2:8" x14ac:dyDescent="0.3">
      <c r="B245" s="212" t="s">
        <v>577</v>
      </c>
      <c r="C245" s="213" t="s">
        <v>627</v>
      </c>
      <c r="D245" s="222"/>
      <c r="E245" s="222"/>
      <c r="F245" s="222"/>
      <c r="G245" s="222"/>
      <c r="H245" s="222"/>
    </row>
    <row r="246" spans="2:8" x14ac:dyDescent="0.3">
      <c r="B246" s="212" t="s">
        <v>578</v>
      </c>
      <c r="C246" s="213" t="s">
        <v>628</v>
      </c>
      <c r="D246" s="222"/>
      <c r="E246" s="222"/>
      <c r="F246" s="222"/>
      <c r="G246" s="222"/>
      <c r="H246" s="222"/>
    </row>
    <row r="247" spans="2:8" x14ac:dyDescent="0.3">
      <c r="B247" s="215" t="s">
        <v>579</v>
      </c>
      <c r="C247" s="214" t="s">
        <v>629</v>
      </c>
      <c r="D247" s="202"/>
      <c r="E247" s="202"/>
      <c r="F247" s="202"/>
      <c r="G247" s="202"/>
      <c r="H247" s="202"/>
    </row>
  </sheetData>
  <mergeCells count="5">
    <mergeCell ref="B7:C7"/>
    <mergeCell ref="B6:C6"/>
    <mergeCell ref="D8:H8"/>
    <mergeCell ref="B2:H2"/>
    <mergeCell ref="B3:H3"/>
  </mergeCells>
  <pageMargins left="0.7" right="0.7" top="0.75" bottom="0.75" header="0.3" footer="0.3"/>
  <pageSetup paperSize="9" orientation="portrait" r:id="rId1"/>
  <ignoredErrors>
    <ignoredError sqref="C9:C24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E193-8CCE-42CF-B88E-4F9DB0A71F6D}">
  <sheetPr>
    <tabColor theme="9" tint="0.79998168889431442"/>
  </sheetPr>
  <dimension ref="B2:O100"/>
  <sheetViews>
    <sheetView showGridLines="0" zoomScale="47" zoomScaleNormal="35" workbookViewId="0">
      <pane ySplit="5" topLeftCell="A6" activePane="bottomLeft" state="frozen"/>
      <selection pane="bottomLeft" activeCell="J26" sqref="J26:O26"/>
    </sheetView>
  </sheetViews>
  <sheetFormatPr baseColWidth="10" defaultColWidth="11.453125" defaultRowHeight="13" x14ac:dyDescent="0.3"/>
  <cols>
    <col min="1" max="1" width="3.453125" customWidth="1"/>
    <col min="2" max="2" width="65.453125" customWidth="1"/>
    <col min="3" max="7" width="11.36328125" customWidth="1"/>
    <col min="8" max="8" width="0.54296875" customWidth="1"/>
    <col min="9" max="9" width="26" customWidth="1"/>
    <col min="10" max="10" width="65.453125" customWidth="1"/>
    <col min="11" max="11" width="11.26953125" customWidth="1"/>
    <col min="12" max="12" width="11.453125" customWidth="1"/>
    <col min="13" max="15" width="11.26953125" customWidth="1"/>
  </cols>
  <sheetData>
    <row r="2" spans="2:15" ht="44.5" customHeight="1" x14ac:dyDescent="0.3">
      <c r="B2" s="521" t="s">
        <v>645</v>
      </c>
      <c r="C2" s="513"/>
      <c r="D2" s="513"/>
      <c r="E2" s="513"/>
      <c r="F2" s="513"/>
      <c r="G2" s="522"/>
    </row>
    <row r="3" spans="2:15" ht="48" customHeight="1" x14ac:dyDescent="0.3">
      <c r="B3" s="518" t="s">
        <v>646</v>
      </c>
      <c r="C3" s="519"/>
      <c r="D3" s="519"/>
      <c r="E3" s="519"/>
      <c r="F3" s="519"/>
      <c r="G3" s="520"/>
    </row>
    <row r="4" spans="2:15" ht="15.9" customHeight="1" x14ac:dyDescent="0.3">
      <c r="B4" s="216"/>
      <c r="C4" s="216"/>
      <c r="D4" s="217"/>
      <c r="E4" s="217"/>
      <c r="F4" s="217"/>
      <c r="G4" s="217"/>
    </row>
    <row r="5" spans="2:15" ht="24" x14ac:dyDescent="0.3">
      <c r="B5" s="205"/>
      <c r="C5" s="196" t="s">
        <v>667</v>
      </c>
      <c r="D5" s="196">
        <v>2026</v>
      </c>
      <c r="E5" s="196">
        <v>2027</v>
      </c>
      <c r="F5" s="196">
        <v>2028</v>
      </c>
      <c r="G5" s="196">
        <v>2029</v>
      </c>
    </row>
    <row r="6" spans="2:15" ht="15.9" customHeight="1" x14ac:dyDescent="0.3">
      <c r="B6" s="218" t="s">
        <v>30</v>
      </c>
      <c r="C6" s="197">
        <f>SUM(SAD!E25:E26)*3.38*0.15</f>
        <v>0</v>
      </c>
      <c r="D6" s="197">
        <f>SUM(SAD!F25:F26)*3.38*0.15</f>
        <v>0</v>
      </c>
      <c r="E6" s="197">
        <f>SUM(SAD!G25:G26)*3.38*0.15</f>
        <v>0</v>
      </c>
      <c r="F6" s="197">
        <f>SUM(SAD!H25:H26)*3.38*0.15</f>
        <v>0</v>
      </c>
      <c r="G6" s="197">
        <f>SUM(SAD!I25:I26)*3.38*0.15</f>
        <v>0</v>
      </c>
    </row>
    <row r="7" spans="2:15" ht="15.9" customHeight="1" x14ac:dyDescent="0.3">
      <c r="B7" s="216"/>
      <c r="C7" s="216"/>
      <c r="D7" s="217"/>
      <c r="E7" s="217"/>
      <c r="F7" s="217"/>
      <c r="G7" s="217"/>
    </row>
    <row r="8" spans="2:15" ht="15.65" customHeight="1" x14ac:dyDescent="0.3">
      <c r="B8" s="204" t="s">
        <v>22</v>
      </c>
      <c r="C8" s="196">
        <v>2025</v>
      </c>
      <c r="D8" s="196">
        <v>2026</v>
      </c>
      <c r="E8" s="196">
        <v>2027</v>
      </c>
      <c r="F8" s="196">
        <v>2028</v>
      </c>
      <c r="G8" s="196">
        <v>2029</v>
      </c>
    </row>
    <row r="9" spans="2:15" x14ac:dyDescent="0.3">
      <c r="B9" s="218" t="s">
        <v>128</v>
      </c>
      <c r="C9" s="197">
        <f>SUM(C18,C33,C48,C63,C92)</f>
        <v>0</v>
      </c>
      <c r="D9" s="197">
        <f t="shared" ref="D9:G9" si="0">SUM(D18,D33,D48,D63,D92)</f>
        <v>0</v>
      </c>
      <c r="E9" s="197">
        <f t="shared" si="0"/>
        <v>0</v>
      </c>
      <c r="F9" s="197">
        <f t="shared" si="0"/>
        <v>0</v>
      </c>
      <c r="G9" s="197">
        <f t="shared" si="0"/>
        <v>0</v>
      </c>
    </row>
    <row r="10" spans="2:15" x14ac:dyDescent="0.3">
      <c r="B10" s="218" t="s">
        <v>31</v>
      </c>
      <c r="C10" s="197">
        <f>IF(C9&gt;C6,C6,C9)</f>
        <v>0</v>
      </c>
      <c r="D10" s="197">
        <f>IF(D9&gt;D6,D6,D9)</f>
        <v>0</v>
      </c>
      <c r="E10" s="197">
        <f>IF(E9&gt;E6,E6,E9)</f>
        <v>0</v>
      </c>
      <c r="F10" s="197">
        <f>IF(F9&gt;F6,F6,F9)</f>
        <v>0</v>
      </c>
      <c r="G10" s="197">
        <f>IF(G9&gt;G6,G6,G9)</f>
        <v>0</v>
      </c>
    </row>
    <row r="11" spans="2:15" x14ac:dyDescent="0.3">
      <c r="B11" s="389"/>
      <c r="C11" s="390"/>
      <c r="D11" s="390"/>
      <c r="E11" s="390"/>
      <c r="F11" s="390"/>
      <c r="G11" s="390"/>
    </row>
    <row r="12" spans="2:15" ht="18" x14ac:dyDescent="0.4">
      <c r="B12" s="389"/>
      <c r="C12" s="390"/>
      <c r="D12" s="390"/>
      <c r="E12" s="390"/>
      <c r="F12" s="390"/>
      <c r="G12" s="390"/>
      <c r="J12" s="523" t="s">
        <v>654</v>
      </c>
      <c r="K12" s="523"/>
      <c r="L12" s="523"/>
      <c r="M12" s="523"/>
      <c r="N12" s="523"/>
      <c r="O12" s="523"/>
    </row>
    <row r="13" spans="2:15" ht="13.5" thickBot="1" x14ac:dyDescent="0.35"/>
    <row r="14" spans="2:15" ht="18" customHeight="1" x14ac:dyDescent="0.3">
      <c r="B14" s="382" t="s">
        <v>666</v>
      </c>
      <c r="C14" s="515" t="s">
        <v>649</v>
      </c>
      <c r="D14" s="516"/>
      <c r="E14" s="516"/>
      <c r="F14" s="516"/>
      <c r="G14" s="517"/>
      <c r="J14" s="382" t="s">
        <v>662</v>
      </c>
      <c r="K14" s="515" t="s">
        <v>663</v>
      </c>
      <c r="L14" s="516"/>
      <c r="M14" s="516"/>
      <c r="N14" s="516"/>
      <c r="O14" s="517"/>
    </row>
    <row r="15" spans="2:15" ht="15.5" x14ac:dyDescent="0.3">
      <c r="B15" s="512" t="s">
        <v>150</v>
      </c>
      <c r="C15" s="513"/>
      <c r="D15" s="513"/>
      <c r="E15" s="513"/>
      <c r="F15" s="513"/>
      <c r="G15" s="514"/>
      <c r="J15" s="512" t="s">
        <v>150</v>
      </c>
      <c r="K15" s="513"/>
      <c r="L15" s="513"/>
      <c r="M15" s="513"/>
      <c r="N15" s="513"/>
      <c r="O15" s="514"/>
    </row>
    <row r="16" spans="2:15" ht="38" customHeight="1" x14ac:dyDescent="0.3">
      <c r="B16" s="491"/>
      <c r="C16" s="489"/>
      <c r="D16" s="489"/>
      <c r="E16" s="489"/>
      <c r="F16" s="489"/>
      <c r="G16" s="492"/>
      <c r="J16" s="524" t="s">
        <v>655</v>
      </c>
      <c r="K16" s="525"/>
      <c r="L16" s="525"/>
      <c r="M16" s="525"/>
      <c r="N16" s="525"/>
      <c r="O16" s="526"/>
    </row>
    <row r="17" spans="2:15" x14ac:dyDescent="0.3">
      <c r="B17" s="383" t="s">
        <v>24</v>
      </c>
      <c r="C17" s="493">
        <f>SUM(C18:G18)</f>
        <v>0</v>
      </c>
      <c r="D17" s="494"/>
      <c r="E17" s="494"/>
      <c r="F17" s="494"/>
      <c r="G17" s="495"/>
      <c r="H17" s="3"/>
      <c r="I17" s="3"/>
      <c r="J17" s="383" t="s">
        <v>24</v>
      </c>
      <c r="K17" s="493">
        <f>SUM(K18:O18)</f>
        <v>46171.845928034309</v>
      </c>
      <c r="L17" s="494"/>
      <c r="M17" s="494"/>
      <c r="N17" s="494"/>
      <c r="O17" s="495"/>
    </row>
    <row r="18" spans="2:15" x14ac:dyDescent="0.3">
      <c r="B18" s="384" t="s">
        <v>129</v>
      </c>
      <c r="C18" s="223"/>
      <c r="D18" s="223"/>
      <c r="E18" s="223"/>
      <c r="F18" s="223"/>
      <c r="G18" s="385"/>
      <c r="J18" s="384" t="s">
        <v>129</v>
      </c>
      <c r="K18" s="223">
        <f>12*4*7*(17+3*0.35)+12*4*2*(20+5*0.35)</f>
        <v>8152.8</v>
      </c>
      <c r="L18" s="223">
        <f>12*4*7.5*(17*1.012+3*0.35)+12*4*2*(20*1.012+5*0.35)</f>
        <v>8682.48</v>
      </c>
      <c r="M18" s="223">
        <f>12*4*8*(17*1.012*1.012+3*0.35)+12*4*2*(20*1.012*1.012+5*0.35)</f>
        <v>9223.168512000002</v>
      </c>
      <c r="N18" s="223">
        <f>12*4*8.5*(17*1.012*1.012*1.012+3*0.35)+12*4*2*(20*1.012*1.012*1.012+5*0.35)</f>
        <v>9775.057095168002</v>
      </c>
      <c r="O18" s="385">
        <f>12*4*9*(17*1.012*1.012*1.012*1.012+3*0.35)+12*4*2*(20*1.012*1.012*1.012*1.012+5*0.35)</f>
        <v>10338.340320866304</v>
      </c>
    </row>
    <row r="19" spans="2:15" ht="24.9" customHeight="1" x14ac:dyDescent="0.3">
      <c r="B19" s="496" t="s">
        <v>135</v>
      </c>
      <c r="C19" s="497"/>
      <c r="D19" s="497"/>
      <c r="E19" s="497"/>
      <c r="F19" s="497"/>
      <c r="G19" s="498"/>
      <c r="J19" s="496" t="s">
        <v>656</v>
      </c>
      <c r="K19" s="497"/>
      <c r="L19" s="497"/>
      <c r="M19" s="497"/>
      <c r="N19" s="497"/>
      <c r="O19" s="498"/>
    </row>
    <row r="20" spans="2:15" ht="67.5" customHeight="1" x14ac:dyDescent="0.3">
      <c r="B20" s="507"/>
      <c r="C20" s="483"/>
      <c r="D20" s="483"/>
      <c r="E20" s="483"/>
      <c r="F20" s="483"/>
      <c r="G20" s="508"/>
      <c r="J20" s="507" t="s">
        <v>657</v>
      </c>
      <c r="K20" s="483"/>
      <c r="L20" s="483"/>
      <c r="M20" s="483"/>
      <c r="N20" s="483"/>
      <c r="O20" s="508"/>
    </row>
    <row r="21" spans="2:15" ht="42.65" customHeight="1" x14ac:dyDescent="0.3">
      <c r="B21" s="502" t="s">
        <v>131</v>
      </c>
      <c r="C21" s="486"/>
      <c r="D21" s="486"/>
      <c r="E21" s="486"/>
      <c r="F21" s="486"/>
      <c r="G21" s="503"/>
      <c r="J21" s="496" t="s">
        <v>658</v>
      </c>
      <c r="K21" s="497"/>
      <c r="L21" s="497"/>
      <c r="M21" s="497"/>
      <c r="N21" s="497"/>
      <c r="O21" s="498"/>
    </row>
    <row r="22" spans="2:15" x14ac:dyDescent="0.3">
      <c r="B22" s="386" t="s">
        <v>647</v>
      </c>
      <c r="C22" s="225"/>
      <c r="D22" s="225"/>
      <c r="E22" s="225"/>
      <c r="F22" s="225"/>
      <c r="G22" s="387"/>
      <c r="J22" s="386" t="s">
        <v>659</v>
      </c>
      <c r="K22" s="225">
        <f>12*4*7+12*4*2</f>
        <v>432</v>
      </c>
      <c r="L22" s="225">
        <f>12*4*7.5+12*4*2</f>
        <v>456</v>
      </c>
      <c r="M22" s="225">
        <f>12*4*8+12*4*2</f>
        <v>480</v>
      </c>
      <c r="N22" s="225">
        <f>12*4*8.5+12*4*2</f>
        <v>504</v>
      </c>
      <c r="O22" s="387">
        <f>12*4*9+12*4*2</f>
        <v>528</v>
      </c>
    </row>
    <row r="23" spans="2:15" x14ac:dyDescent="0.3">
      <c r="B23" s="386" t="s">
        <v>133</v>
      </c>
      <c r="C23" s="225"/>
      <c r="D23" s="225"/>
      <c r="E23" s="225"/>
      <c r="F23" s="225"/>
      <c r="G23" s="387"/>
      <c r="J23" s="386" t="s">
        <v>133</v>
      </c>
      <c r="K23" s="225"/>
      <c r="L23" s="225"/>
      <c r="M23" s="225"/>
      <c r="N23" s="225"/>
      <c r="O23" s="387"/>
    </row>
    <row r="24" spans="2:15" ht="13" customHeight="1" x14ac:dyDescent="0.3">
      <c r="B24" s="388" t="s">
        <v>134</v>
      </c>
      <c r="C24" s="225"/>
      <c r="D24" s="225"/>
      <c r="E24" s="225"/>
      <c r="F24" s="225"/>
      <c r="G24" s="387"/>
      <c r="J24" s="388" t="s">
        <v>661</v>
      </c>
      <c r="K24" s="225"/>
      <c r="L24" s="225"/>
      <c r="M24" s="225"/>
      <c r="N24" s="225"/>
      <c r="O24" s="387"/>
    </row>
    <row r="25" spans="2:15" s="3" customFormat="1" ht="46.5" customHeight="1" x14ac:dyDescent="0.3">
      <c r="B25" s="502" t="s">
        <v>130</v>
      </c>
      <c r="C25" s="486"/>
      <c r="D25" s="486"/>
      <c r="E25" s="486"/>
      <c r="F25" s="486"/>
      <c r="G25" s="503"/>
      <c r="J25" s="502" t="s">
        <v>130</v>
      </c>
      <c r="K25" s="486"/>
      <c r="L25" s="486"/>
      <c r="M25" s="486"/>
      <c r="N25" s="486"/>
      <c r="O25" s="503"/>
    </row>
    <row r="26" spans="2:15" ht="32" customHeight="1" thickBot="1" x14ac:dyDescent="0.35">
      <c r="B26" s="504"/>
      <c r="C26" s="505"/>
      <c r="D26" s="505"/>
      <c r="E26" s="505"/>
      <c r="F26" s="505"/>
      <c r="G26" s="506"/>
      <c r="J26" s="504" t="s">
        <v>660</v>
      </c>
      <c r="K26" s="505"/>
      <c r="L26" s="505"/>
      <c r="M26" s="505"/>
      <c r="N26" s="505"/>
      <c r="O26" s="506"/>
    </row>
    <row r="28" spans="2:15" ht="13.5" thickBot="1" x14ac:dyDescent="0.35">
      <c r="B28" s="60"/>
      <c r="G28" s="60"/>
    </row>
    <row r="29" spans="2:15" ht="18" x14ac:dyDescent="0.3">
      <c r="B29" s="382" t="s">
        <v>650</v>
      </c>
      <c r="C29" s="515" t="s">
        <v>649</v>
      </c>
      <c r="D29" s="516"/>
      <c r="E29" s="516"/>
      <c r="F29" s="516"/>
      <c r="G29" s="517"/>
    </row>
    <row r="30" spans="2:15" ht="15.5" x14ac:dyDescent="0.3">
      <c r="B30" s="512" t="s">
        <v>150</v>
      </c>
      <c r="C30" s="513"/>
      <c r="D30" s="513"/>
      <c r="E30" s="513"/>
      <c r="F30" s="513"/>
      <c r="G30" s="514"/>
    </row>
    <row r="31" spans="2:15" ht="29.5" customHeight="1" x14ac:dyDescent="0.3">
      <c r="B31" s="491"/>
      <c r="C31" s="489"/>
      <c r="D31" s="489"/>
      <c r="E31" s="489"/>
      <c r="F31" s="489"/>
      <c r="G31" s="492"/>
    </row>
    <row r="32" spans="2:15" x14ac:dyDescent="0.3">
      <c r="B32" s="383" t="s">
        <v>24</v>
      </c>
      <c r="C32" s="493">
        <f>SUM(C33:G33)</f>
        <v>0</v>
      </c>
      <c r="D32" s="494"/>
      <c r="E32" s="494"/>
      <c r="F32" s="494"/>
      <c r="G32" s="495"/>
      <c r="H32" s="3"/>
      <c r="I32" s="3"/>
    </row>
    <row r="33" spans="2:9" x14ac:dyDescent="0.3">
      <c r="B33" s="384" t="s">
        <v>129</v>
      </c>
      <c r="C33" s="223"/>
      <c r="D33" s="223"/>
      <c r="E33" s="223"/>
      <c r="F33" s="223"/>
      <c r="G33" s="385"/>
    </row>
    <row r="34" spans="2:9" ht="24.9" customHeight="1" x14ac:dyDescent="0.3">
      <c r="B34" s="496" t="s">
        <v>135</v>
      </c>
      <c r="C34" s="497"/>
      <c r="D34" s="497"/>
      <c r="E34" s="497"/>
      <c r="F34" s="497"/>
      <c r="G34" s="498"/>
    </row>
    <row r="35" spans="2:9" ht="99" customHeight="1" x14ac:dyDescent="0.3">
      <c r="B35" s="507"/>
      <c r="C35" s="483"/>
      <c r="D35" s="483"/>
      <c r="E35" s="483"/>
      <c r="F35" s="483"/>
      <c r="G35" s="508"/>
    </row>
    <row r="36" spans="2:9" ht="42.65" customHeight="1" x14ac:dyDescent="0.3">
      <c r="B36" s="502" t="s">
        <v>131</v>
      </c>
      <c r="C36" s="486"/>
      <c r="D36" s="486"/>
      <c r="E36" s="486"/>
      <c r="F36" s="486"/>
      <c r="G36" s="503"/>
    </row>
    <row r="37" spans="2:9" x14ac:dyDescent="0.3">
      <c r="B37" s="386" t="s">
        <v>647</v>
      </c>
      <c r="C37" s="225"/>
      <c r="D37" s="225"/>
      <c r="E37" s="225"/>
      <c r="F37" s="225"/>
      <c r="G37" s="387"/>
    </row>
    <row r="38" spans="2:9" x14ac:dyDescent="0.3">
      <c r="B38" s="386" t="s">
        <v>133</v>
      </c>
      <c r="C38" s="225"/>
      <c r="D38" s="225"/>
      <c r="E38" s="225"/>
      <c r="F38" s="225"/>
      <c r="G38" s="387"/>
    </row>
    <row r="39" spans="2:9" x14ac:dyDescent="0.3">
      <c r="B39" s="388" t="s">
        <v>134</v>
      </c>
      <c r="C39" s="225"/>
      <c r="D39" s="225"/>
      <c r="E39" s="225"/>
      <c r="F39" s="225"/>
      <c r="G39" s="387"/>
    </row>
    <row r="40" spans="2:9" s="3" customFormat="1" ht="46.5" customHeight="1" x14ac:dyDescent="0.3">
      <c r="B40" s="502" t="s">
        <v>130</v>
      </c>
      <c r="C40" s="486"/>
      <c r="D40" s="486"/>
      <c r="E40" s="486"/>
      <c r="F40" s="486"/>
      <c r="G40" s="503"/>
    </row>
    <row r="41" spans="2:9" ht="32.5" customHeight="1" thickBot="1" x14ac:dyDescent="0.35">
      <c r="B41" s="504"/>
      <c r="C41" s="505"/>
      <c r="D41" s="505"/>
      <c r="E41" s="505"/>
      <c r="F41" s="505"/>
      <c r="G41" s="506"/>
    </row>
    <row r="43" spans="2:9" ht="13.5" thickBot="1" x14ac:dyDescent="0.35"/>
    <row r="44" spans="2:9" ht="18" x14ac:dyDescent="0.3">
      <c r="B44" s="382" t="s">
        <v>651</v>
      </c>
      <c r="C44" s="515" t="s">
        <v>649</v>
      </c>
      <c r="D44" s="516"/>
      <c r="E44" s="516"/>
      <c r="F44" s="516"/>
      <c r="G44" s="517"/>
    </row>
    <row r="45" spans="2:9" ht="15.5" x14ac:dyDescent="0.3">
      <c r="B45" s="512" t="s">
        <v>150</v>
      </c>
      <c r="C45" s="513"/>
      <c r="D45" s="513"/>
      <c r="E45" s="513"/>
      <c r="F45" s="513"/>
      <c r="G45" s="514"/>
    </row>
    <row r="46" spans="2:9" ht="54.65" customHeight="1" x14ac:dyDescent="0.3">
      <c r="B46" s="491"/>
      <c r="C46" s="489"/>
      <c r="D46" s="489"/>
      <c r="E46" s="489"/>
      <c r="F46" s="489"/>
      <c r="G46" s="492"/>
    </row>
    <row r="47" spans="2:9" x14ac:dyDescent="0.3">
      <c r="B47" s="383" t="s">
        <v>24</v>
      </c>
      <c r="C47" s="493">
        <f>SUM(C48:G48)</f>
        <v>0</v>
      </c>
      <c r="D47" s="494"/>
      <c r="E47" s="494"/>
      <c r="F47" s="494"/>
      <c r="G47" s="495"/>
      <c r="H47" s="3"/>
      <c r="I47" s="3"/>
    </row>
    <row r="48" spans="2:9" x14ac:dyDescent="0.3">
      <c r="B48" s="384" t="s">
        <v>129</v>
      </c>
      <c r="C48" s="223"/>
      <c r="D48" s="223"/>
      <c r="E48" s="223"/>
      <c r="F48" s="223"/>
      <c r="G48" s="385"/>
    </row>
    <row r="49" spans="2:9" ht="24.9" customHeight="1" x14ac:dyDescent="0.3">
      <c r="B49" s="496" t="s">
        <v>135</v>
      </c>
      <c r="C49" s="497"/>
      <c r="D49" s="497"/>
      <c r="E49" s="497"/>
      <c r="F49" s="497"/>
      <c r="G49" s="498"/>
    </row>
    <row r="50" spans="2:9" ht="72.5" customHeight="1" x14ac:dyDescent="0.3">
      <c r="B50" s="507"/>
      <c r="C50" s="483"/>
      <c r="D50" s="483"/>
      <c r="E50" s="483"/>
      <c r="F50" s="483"/>
      <c r="G50" s="508"/>
    </row>
    <row r="51" spans="2:9" ht="42.65" customHeight="1" x14ac:dyDescent="0.3">
      <c r="B51" s="502" t="s">
        <v>131</v>
      </c>
      <c r="C51" s="486"/>
      <c r="D51" s="486"/>
      <c r="E51" s="486"/>
      <c r="F51" s="486"/>
      <c r="G51" s="503"/>
    </row>
    <row r="52" spans="2:9" x14ac:dyDescent="0.3">
      <c r="B52" s="386" t="s">
        <v>647</v>
      </c>
      <c r="C52" s="225"/>
      <c r="D52" s="225"/>
      <c r="E52" s="225"/>
      <c r="F52" s="225"/>
      <c r="G52" s="387"/>
    </row>
    <row r="53" spans="2:9" x14ac:dyDescent="0.3">
      <c r="B53" s="386" t="s">
        <v>133</v>
      </c>
      <c r="C53" s="225"/>
      <c r="D53" s="225"/>
      <c r="E53" s="225"/>
      <c r="F53" s="225"/>
      <c r="G53" s="387"/>
    </row>
    <row r="54" spans="2:9" x14ac:dyDescent="0.3">
      <c r="B54" s="388" t="s">
        <v>134</v>
      </c>
      <c r="C54" s="225"/>
      <c r="D54" s="225"/>
      <c r="E54" s="225"/>
      <c r="F54" s="225"/>
      <c r="G54" s="387"/>
    </row>
    <row r="55" spans="2:9" s="3" customFormat="1" ht="46.5" customHeight="1" x14ac:dyDescent="0.3">
      <c r="B55" s="502" t="s">
        <v>130</v>
      </c>
      <c r="C55" s="486"/>
      <c r="D55" s="486"/>
      <c r="E55" s="486"/>
      <c r="F55" s="486"/>
      <c r="G55" s="503"/>
    </row>
    <row r="56" spans="2:9" ht="27.5" customHeight="1" thickBot="1" x14ac:dyDescent="0.35">
      <c r="B56" s="504"/>
      <c r="C56" s="505"/>
      <c r="D56" s="505"/>
      <c r="E56" s="505"/>
      <c r="F56" s="505"/>
      <c r="G56" s="506"/>
    </row>
    <row r="58" spans="2:9" ht="13.5" thickBot="1" x14ac:dyDescent="0.35"/>
    <row r="59" spans="2:9" ht="18" x14ac:dyDescent="0.3">
      <c r="B59" s="382" t="s">
        <v>653</v>
      </c>
      <c r="C59" s="515" t="s">
        <v>649</v>
      </c>
      <c r="D59" s="516"/>
      <c r="E59" s="516"/>
      <c r="F59" s="516"/>
      <c r="G59" s="517"/>
    </row>
    <row r="60" spans="2:9" ht="15.5" x14ac:dyDescent="0.3">
      <c r="B60" s="512" t="s">
        <v>150</v>
      </c>
      <c r="C60" s="513"/>
      <c r="D60" s="513"/>
      <c r="E60" s="513"/>
      <c r="F60" s="513"/>
      <c r="G60" s="514"/>
    </row>
    <row r="61" spans="2:9" ht="54.5" customHeight="1" x14ac:dyDescent="0.3">
      <c r="B61" s="491"/>
      <c r="C61" s="489"/>
      <c r="D61" s="489"/>
      <c r="E61" s="489"/>
      <c r="F61" s="489"/>
      <c r="G61" s="492"/>
    </row>
    <row r="62" spans="2:9" x14ac:dyDescent="0.3">
      <c r="B62" s="383" t="s">
        <v>24</v>
      </c>
      <c r="C62" s="493">
        <f>SUM(C63:G63)</f>
        <v>0</v>
      </c>
      <c r="D62" s="494"/>
      <c r="E62" s="494"/>
      <c r="F62" s="494"/>
      <c r="G62" s="495"/>
      <c r="H62" s="3"/>
      <c r="I62" s="3"/>
    </row>
    <row r="63" spans="2:9" x14ac:dyDescent="0.3">
      <c r="B63" s="384" t="s">
        <v>129</v>
      </c>
      <c r="C63" s="223"/>
      <c r="D63" s="223"/>
      <c r="E63" s="223"/>
      <c r="F63" s="223"/>
      <c r="G63" s="385"/>
    </row>
    <row r="64" spans="2:9" ht="24.9" customHeight="1" x14ac:dyDescent="0.3">
      <c r="B64" s="496" t="s">
        <v>135</v>
      </c>
      <c r="C64" s="497"/>
      <c r="D64" s="497"/>
      <c r="E64" s="497"/>
      <c r="F64" s="497"/>
      <c r="G64" s="498"/>
    </row>
    <row r="65" spans="2:9" ht="27.5" customHeight="1" x14ac:dyDescent="0.3">
      <c r="B65" s="507"/>
      <c r="C65" s="483"/>
      <c r="D65" s="483"/>
      <c r="E65" s="483"/>
      <c r="F65" s="483"/>
      <c r="G65" s="508"/>
    </row>
    <row r="66" spans="2:9" ht="42.65" customHeight="1" x14ac:dyDescent="0.3">
      <c r="B66" s="502" t="s">
        <v>131</v>
      </c>
      <c r="C66" s="486"/>
      <c r="D66" s="486"/>
      <c r="E66" s="486"/>
      <c r="F66" s="486"/>
      <c r="G66" s="503"/>
    </row>
    <row r="67" spans="2:9" x14ac:dyDescent="0.3">
      <c r="B67" s="386" t="s">
        <v>647</v>
      </c>
      <c r="C67" s="225"/>
      <c r="D67" s="225"/>
      <c r="E67" s="225"/>
      <c r="F67" s="225"/>
      <c r="G67" s="387"/>
    </row>
    <row r="68" spans="2:9" x14ac:dyDescent="0.3">
      <c r="B68" s="386" t="s">
        <v>133</v>
      </c>
      <c r="C68" s="225"/>
      <c r="D68" s="225"/>
      <c r="E68" s="225"/>
      <c r="F68" s="225"/>
      <c r="G68" s="387"/>
    </row>
    <row r="69" spans="2:9" x14ac:dyDescent="0.3">
      <c r="B69" s="388" t="s">
        <v>134</v>
      </c>
      <c r="C69" s="225"/>
      <c r="D69" s="225"/>
      <c r="E69" s="225"/>
      <c r="F69" s="225"/>
      <c r="G69" s="387"/>
    </row>
    <row r="70" spans="2:9" s="3" customFormat="1" ht="46.5" customHeight="1" x14ac:dyDescent="0.3">
      <c r="B70" s="502" t="s">
        <v>130</v>
      </c>
      <c r="C70" s="486"/>
      <c r="D70" s="486"/>
      <c r="E70" s="486"/>
      <c r="F70" s="486"/>
      <c r="G70" s="503"/>
    </row>
    <row r="71" spans="2:9" ht="25" customHeight="1" thickBot="1" x14ac:dyDescent="0.35">
      <c r="B71" s="504"/>
      <c r="C71" s="505"/>
      <c r="D71" s="505"/>
      <c r="E71" s="505"/>
      <c r="F71" s="505"/>
      <c r="G71" s="506"/>
    </row>
    <row r="73" spans="2:9" hidden="1" x14ac:dyDescent="0.3">
      <c r="B73" s="280" t="s">
        <v>151</v>
      </c>
      <c r="C73" s="509" t="s">
        <v>149</v>
      </c>
      <c r="D73" s="510"/>
      <c r="E73" s="510"/>
      <c r="F73" s="510"/>
      <c r="G73" s="511"/>
    </row>
    <row r="74" spans="2:9" hidden="1" x14ac:dyDescent="0.3">
      <c r="B74" s="467" t="s">
        <v>150</v>
      </c>
      <c r="C74" s="468"/>
      <c r="D74" s="468"/>
      <c r="E74" s="468"/>
      <c r="F74" s="468"/>
      <c r="G74" s="469"/>
    </row>
    <row r="75" spans="2:9" ht="54.65" hidden="1" customHeight="1" x14ac:dyDescent="0.3">
      <c r="B75" s="488"/>
      <c r="C75" s="489"/>
      <c r="D75" s="489"/>
      <c r="E75" s="489"/>
      <c r="F75" s="489"/>
      <c r="G75" s="490"/>
    </row>
    <row r="76" spans="2:9" hidden="1" x14ac:dyDescent="0.3">
      <c r="B76" s="219" t="s">
        <v>24</v>
      </c>
      <c r="C76" s="493">
        <f>SUM(C77:G77)</f>
        <v>0</v>
      </c>
      <c r="D76" s="494"/>
      <c r="E76" s="494"/>
      <c r="F76" s="494"/>
      <c r="G76" s="499"/>
      <c r="H76" s="3"/>
      <c r="I76" s="3"/>
    </row>
    <row r="77" spans="2:9" hidden="1" x14ac:dyDescent="0.3">
      <c r="B77" s="220" t="s">
        <v>129</v>
      </c>
      <c r="C77" s="223"/>
      <c r="D77" s="223"/>
      <c r="E77" s="223"/>
      <c r="F77" s="223"/>
      <c r="G77" s="223"/>
    </row>
    <row r="78" spans="2:9" ht="24.9" hidden="1" customHeight="1" x14ac:dyDescent="0.3">
      <c r="B78" s="500" t="s">
        <v>136</v>
      </c>
      <c r="C78" s="497"/>
      <c r="D78" s="497"/>
      <c r="E78" s="497"/>
      <c r="F78" s="497"/>
      <c r="G78" s="501"/>
    </row>
    <row r="79" spans="2:9" ht="118.5" hidden="1" customHeight="1" x14ac:dyDescent="0.3">
      <c r="B79" s="482"/>
      <c r="C79" s="483"/>
      <c r="D79" s="483"/>
      <c r="E79" s="483"/>
      <c r="F79" s="483"/>
      <c r="G79" s="484"/>
    </row>
    <row r="80" spans="2:9" ht="42.65" hidden="1" customHeight="1" x14ac:dyDescent="0.3">
      <c r="B80" s="485" t="s">
        <v>131</v>
      </c>
      <c r="C80" s="486"/>
      <c r="D80" s="486"/>
      <c r="E80" s="486"/>
      <c r="F80" s="486"/>
      <c r="G80" s="487"/>
    </row>
    <row r="81" spans="2:7" hidden="1" x14ac:dyDescent="0.3">
      <c r="B81" s="224" t="s">
        <v>132</v>
      </c>
      <c r="C81" s="225"/>
      <c r="D81" s="225"/>
      <c r="E81" s="225"/>
      <c r="F81" s="225"/>
      <c r="G81" s="225"/>
    </row>
    <row r="82" spans="2:7" hidden="1" x14ac:dyDescent="0.3">
      <c r="B82" s="224" t="s">
        <v>133</v>
      </c>
      <c r="C82" s="225"/>
      <c r="D82" s="225"/>
      <c r="E82" s="225"/>
      <c r="F82" s="225"/>
      <c r="G82" s="225"/>
    </row>
    <row r="83" spans="2:7" hidden="1" x14ac:dyDescent="0.3">
      <c r="B83" s="226" t="s">
        <v>134</v>
      </c>
      <c r="C83" s="225"/>
      <c r="D83" s="225"/>
      <c r="E83" s="225"/>
      <c r="F83" s="225"/>
      <c r="G83" s="225"/>
    </row>
    <row r="84" spans="2:7" s="3" customFormat="1" ht="46.5" hidden="1" customHeight="1" x14ac:dyDescent="0.3">
      <c r="B84" s="485" t="s">
        <v>130</v>
      </c>
      <c r="C84" s="486"/>
      <c r="D84" s="486"/>
      <c r="E84" s="486"/>
      <c r="F84" s="486"/>
      <c r="G84" s="487"/>
    </row>
    <row r="85" spans="2:7" ht="51.65" hidden="1" customHeight="1" x14ac:dyDescent="0.3">
      <c r="B85" s="488"/>
      <c r="C85" s="489"/>
      <c r="D85" s="489"/>
      <c r="E85" s="489"/>
      <c r="F85" s="489"/>
      <c r="G85" s="490"/>
    </row>
    <row r="86" spans="2:7" hidden="1" x14ac:dyDescent="0.3"/>
    <row r="87" spans="2:7" ht="13.5" thickBot="1" x14ac:dyDescent="0.35"/>
    <row r="88" spans="2:7" ht="18" x14ac:dyDescent="0.3">
      <c r="B88" s="382" t="s">
        <v>652</v>
      </c>
      <c r="C88" s="515" t="s">
        <v>649</v>
      </c>
      <c r="D88" s="516"/>
      <c r="E88" s="516"/>
      <c r="F88" s="516"/>
      <c r="G88" s="517"/>
    </row>
    <row r="89" spans="2:7" ht="15.5" x14ac:dyDescent="0.3">
      <c r="B89" s="512" t="s">
        <v>150</v>
      </c>
      <c r="C89" s="513"/>
      <c r="D89" s="513"/>
      <c r="E89" s="513"/>
      <c r="F89" s="513"/>
      <c r="G89" s="514"/>
    </row>
    <row r="90" spans="2:7" ht="55.5" customHeight="1" x14ac:dyDescent="0.3">
      <c r="B90" s="491"/>
      <c r="C90" s="489"/>
      <c r="D90" s="489"/>
      <c r="E90" s="489"/>
      <c r="F90" s="489"/>
      <c r="G90" s="492"/>
    </row>
    <row r="91" spans="2:7" x14ac:dyDescent="0.3">
      <c r="B91" s="383" t="s">
        <v>24</v>
      </c>
      <c r="C91" s="493">
        <f>SUM(C92:G92)</f>
        <v>0</v>
      </c>
      <c r="D91" s="494"/>
      <c r="E91" s="494"/>
      <c r="F91" s="494"/>
      <c r="G91" s="495"/>
    </row>
    <row r="92" spans="2:7" x14ac:dyDescent="0.3">
      <c r="B92" s="384" t="s">
        <v>129</v>
      </c>
      <c r="C92" s="223"/>
      <c r="D92" s="223"/>
      <c r="E92" s="223"/>
      <c r="F92" s="223"/>
      <c r="G92" s="385"/>
    </row>
    <row r="93" spans="2:7" ht="25.5" customHeight="1" x14ac:dyDescent="0.3">
      <c r="B93" s="496" t="s">
        <v>135</v>
      </c>
      <c r="C93" s="497"/>
      <c r="D93" s="497"/>
      <c r="E93" s="497"/>
      <c r="F93" s="497"/>
      <c r="G93" s="498"/>
    </row>
    <row r="94" spans="2:7" ht="27.5" customHeight="1" x14ac:dyDescent="0.3">
      <c r="B94" s="507"/>
      <c r="C94" s="483"/>
      <c r="D94" s="483"/>
      <c r="E94" s="483"/>
      <c r="F94" s="483"/>
      <c r="G94" s="508"/>
    </row>
    <row r="95" spans="2:7" ht="42.5" customHeight="1" x14ac:dyDescent="0.3">
      <c r="B95" s="502" t="s">
        <v>131</v>
      </c>
      <c r="C95" s="486"/>
      <c r="D95" s="486"/>
      <c r="E95" s="486"/>
      <c r="F95" s="486"/>
      <c r="G95" s="503"/>
    </row>
    <row r="96" spans="2:7" x14ac:dyDescent="0.3">
      <c r="B96" s="386" t="s">
        <v>647</v>
      </c>
      <c r="C96" s="225"/>
      <c r="D96" s="225"/>
      <c r="E96" s="225"/>
      <c r="F96" s="225"/>
      <c r="G96" s="387"/>
    </row>
    <row r="97" spans="2:7" x14ac:dyDescent="0.3">
      <c r="B97" s="386" t="s">
        <v>133</v>
      </c>
      <c r="C97" s="225"/>
      <c r="D97" s="225"/>
      <c r="E97" s="225"/>
      <c r="F97" s="225"/>
      <c r="G97" s="387"/>
    </row>
    <row r="98" spans="2:7" x14ac:dyDescent="0.3">
      <c r="B98" s="388" t="s">
        <v>134</v>
      </c>
      <c r="C98" s="225"/>
      <c r="D98" s="225"/>
      <c r="E98" s="225"/>
      <c r="F98" s="225"/>
      <c r="G98" s="387"/>
    </row>
    <row r="99" spans="2:7" ht="46.5" customHeight="1" x14ac:dyDescent="0.3">
      <c r="B99" s="502" t="s">
        <v>130</v>
      </c>
      <c r="C99" s="486"/>
      <c r="D99" s="486"/>
      <c r="E99" s="486"/>
      <c r="F99" s="486"/>
      <c r="G99" s="503"/>
    </row>
    <row r="100" spans="2:7" ht="25" customHeight="1" thickBot="1" x14ac:dyDescent="0.35">
      <c r="B100" s="504"/>
      <c r="C100" s="505"/>
      <c r="D100" s="505"/>
      <c r="E100" s="505"/>
      <c r="F100" s="505"/>
      <c r="G100" s="506"/>
    </row>
  </sheetData>
  <mergeCells count="66">
    <mergeCell ref="J20:O20"/>
    <mergeCell ref="J21:O21"/>
    <mergeCell ref="J25:O25"/>
    <mergeCell ref="J26:O26"/>
    <mergeCell ref="J12:O12"/>
    <mergeCell ref="K14:O14"/>
    <mergeCell ref="J15:O15"/>
    <mergeCell ref="J16:O16"/>
    <mergeCell ref="K17:O17"/>
    <mergeCell ref="J19:O19"/>
    <mergeCell ref="B94:G94"/>
    <mergeCell ref="B95:G95"/>
    <mergeCell ref="B99:G99"/>
    <mergeCell ref="B100:G100"/>
    <mergeCell ref="C88:G88"/>
    <mergeCell ref="B89:G89"/>
    <mergeCell ref="B90:G90"/>
    <mergeCell ref="C91:G91"/>
    <mergeCell ref="B93:G93"/>
    <mergeCell ref="B35:G35"/>
    <mergeCell ref="B36:G36"/>
    <mergeCell ref="B34:G34"/>
    <mergeCell ref="B40:G40"/>
    <mergeCell ref="B45:G45"/>
    <mergeCell ref="B41:G41"/>
    <mergeCell ref="C44:G44"/>
    <mergeCell ref="C14:G14"/>
    <mergeCell ref="B3:G3"/>
    <mergeCell ref="B2:G2"/>
    <mergeCell ref="B30:G30"/>
    <mergeCell ref="B31:G31"/>
    <mergeCell ref="B25:G25"/>
    <mergeCell ref="B26:G26"/>
    <mergeCell ref="B19:G19"/>
    <mergeCell ref="B20:G20"/>
    <mergeCell ref="B21:G21"/>
    <mergeCell ref="C32:G32"/>
    <mergeCell ref="B15:G15"/>
    <mergeCell ref="B16:G16"/>
    <mergeCell ref="C17:G17"/>
    <mergeCell ref="C29:G29"/>
    <mergeCell ref="B56:G56"/>
    <mergeCell ref="B60:G60"/>
    <mergeCell ref="B55:G55"/>
    <mergeCell ref="B46:G46"/>
    <mergeCell ref="B49:G49"/>
    <mergeCell ref="B50:G50"/>
    <mergeCell ref="C47:G47"/>
    <mergeCell ref="B51:G51"/>
    <mergeCell ref="C59:G59"/>
    <mergeCell ref="B79:G79"/>
    <mergeCell ref="B80:G80"/>
    <mergeCell ref="B84:G84"/>
    <mergeCell ref="B85:G85"/>
    <mergeCell ref="B61:G61"/>
    <mergeCell ref="C62:G62"/>
    <mergeCell ref="B64:G64"/>
    <mergeCell ref="C76:G76"/>
    <mergeCell ref="B78:G78"/>
    <mergeCell ref="B70:G70"/>
    <mergeCell ref="B71:G71"/>
    <mergeCell ref="B74:G74"/>
    <mergeCell ref="B75:G75"/>
    <mergeCell ref="B65:G65"/>
    <mergeCell ref="B66:G66"/>
    <mergeCell ref="C73:G73"/>
  </mergeCells>
  <pageMargins left="0.7" right="0.7" top="0.75" bottom="0.75" header="0.3" footer="0.3"/>
  <pageSetup paperSize="9" orientation="portrait" r:id="rId1"/>
  <ignoredErrors>
    <ignoredError sqref="C17 C91 K22:O22 J17:O1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003E-C839-41FF-9973-EF7F4B5B0CE9}">
  <sheetPr>
    <tabColor theme="9" tint="0.79998168889431442"/>
  </sheetPr>
  <dimension ref="B2:L83"/>
  <sheetViews>
    <sheetView showGridLines="0" zoomScale="57" zoomScaleNormal="100" workbookViewId="0">
      <pane ySplit="5" topLeftCell="A6" activePane="bottomLeft" state="frozen"/>
      <selection pane="bottomLeft" activeCell="B3" sqref="B3:G3"/>
    </sheetView>
  </sheetViews>
  <sheetFormatPr baseColWidth="10" defaultColWidth="11.453125" defaultRowHeight="13" x14ac:dyDescent="0.3"/>
  <cols>
    <col min="1" max="1" width="3.453125" customWidth="1"/>
    <col min="2" max="2" width="65.453125" customWidth="1"/>
    <col min="3" max="7" width="11.36328125" customWidth="1"/>
    <col min="8" max="8" width="0.7265625" customWidth="1"/>
    <col min="9" max="9" width="26" customWidth="1"/>
  </cols>
  <sheetData>
    <row r="2" spans="2:7" ht="27" customHeight="1" x14ac:dyDescent="0.3">
      <c r="B2" s="467" t="s">
        <v>138</v>
      </c>
      <c r="C2" s="468"/>
      <c r="D2" s="468"/>
      <c r="E2" s="468"/>
      <c r="F2" s="468"/>
      <c r="G2" s="469"/>
    </row>
    <row r="3" spans="2:7" ht="48" customHeight="1" x14ac:dyDescent="0.3">
      <c r="B3" s="470" t="s">
        <v>664</v>
      </c>
      <c r="C3" s="471"/>
      <c r="D3" s="471"/>
      <c r="E3" s="471"/>
      <c r="F3" s="471"/>
      <c r="G3" s="472"/>
    </row>
    <row r="4" spans="2:7" ht="15.9" customHeight="1" x14ac:dyDescent="0.3">
      <c r="B4" s="216"/>
      <c r="C4" s="216"/>
      <c r="D4" s="217"/>
      <c r="E4" s="217"/>
      <c r="F4" s="217"/>
      <c r="G4" s="217"/>
    </row>
    <row r="5" spans="2:7" ht="24" x14ac:dyDescent="0.3">
      <c r="B5" s="205"/>
      <c r="C5" s="196" t="s">
        <v>667</v>
      </c>
      <c r="D5" s="196">
        <v>2026</v>
      </c>
      <c r="E5" s="196">
        <v>2027</v>
      </c>
      <c r="F5" s="196">
        <v>2028</v>
      </c>
      <c r="G5" s="196">
        <v>2029</v>
      </c>
    </row>
    <row r="6" spans="2:7" ht="15.9" customHeight="1" x14ac:dyDescent="0.3">
      <c r="B6" s="218" t="s">
        <v>30</v>
      </c>
      <c r="C6" s="197" cm="1">
        <f t="array" ref="C6">SUM(SAD!E25:E26*3.38*0.15)</f>
        <v>0</v>
      </c>
      <c r="D6" s="197" cm="1">
        <f t="array" ref="D6">SUM(SAD!F25:F26*3.38*0.15)</f>
        <v>0</v>
      </c>
      <c r="E6" s="197" cm="1">
        <f t="array" ref="E6">SUM(SAD!G25:G26*3.38*0.15)</f>
        <v>0</v>
      </c>
      <c r="F6" s="197" cm="1">
        <f t="array" ref="F6">SUM(SAD!H25:H26*3.38*0.15)</f>
        <v>0</v>
      </c>
      <c r="G6" s="197" cm="1">
        <f t="array" ref="G6">SUM(SAD!I25:I26*3.38*0.15)</f>
        <v>0</v>
      </c>
    </row>
    <row r="7" spans="2:7" ht="15.9" customHeight="1" x14ac:dyDescent="0.3">
      <c r="B7" s="216"/>
      <c r="C7" s="216"/>
      <c r="D7" s="217"/>
      <c r="E7" s="217"/>
      <c r="F7" s="217"/>
      <c r="G7" s="217"/>
    </row>
    <row r="8" spans="2:7" ht="15.65" customHeight="1" x14ac:dyDescent="0.3">
      <c r="B8" s="204" t="s">
        <v>22</v>
      </c>
      <c r="C8" s="196">
        <v>2025</v>
      </c>
      <c r="D8" s="196">
        <v>2026</v>
      </c>
      <c r="E8" s="196">
        <v>2027</v>
      </c>
      <c r="F8" s="196">
        <v>2028</v>
      </c>
      <c r="G8" s="196">
        <v>2029</v>
      </c>
    </row>
    <row r="9" spans="2:7" x14ac:dyDescent="0.3">
      <c r="B9" s="218" t="s">
        <v>128</v>
      </c>
      <c r="C9" s="197">
        <f>SUM(C18,C32,C46,C60,C74)</f>
        <v>0</v>
      </c>
      <c r="D9" s="197">
        <f t="shared" ref="D9:G9" si="0">SUM(D18,D32,D46,D60,D74)</f>
        <v>0</v>
      </c>
      <c r="E9" s="197">
        <f t="shared" si="0"/>
        <v>0</v>
      </c>
      <c r="F9" s="197">
        <f t="shared" si="0"/>
        <v>0</v>
      </c>
      <c r="G9" s="197">
        <f t="shared" si="0"/>
        <v>0</v>
      </c>
    </row>
    <row r="10" spans="2:7" x14ac:dyDescent="0.3">
      <c r="B10" s="218" t="s">
        <v>31</v>
      </c>
      <c r="C10" s="197">
        <f>IF(C9&gt;C6,C6,C9)</f>
        <v>0</v>
      </c>
      <c r="D10" s="197">
        <f>IF(D9&gt;D6,D6,D9)</f>
        <v>0</v>
      </c>
      <c r="E10" s="197">
        <f>IF(E9&gt;E6,E6,E9)</f>
        <v>0</v>
      </c>
      <c r="F10" s="197">
        <f>IF(F9&gt;F6,F6,F9)</f>
        <v>0</v>
      </c>
      <c r="G10" s="197">
        <f>IF(G9&gt;G6,G6,G9)</f>
        <v>0</v>
      </c>
    </row>
    <row r="11" spans="2:7" x14ac:dyDescent="0.3">
      <c r="B11" s="389"/>
      <c r="C11" s="390"/>
      <c r="D11" s="390"/>
      <c r="E11" s="390"/>
      <c r="F11" s="390"/>
      <c r="G11" s="390"/>
    </row>
    <row r="12" spans="2:7" x14ac:dyDescent="0.3">
      <c r="B12" s="389"/>
      <c r="C12" s="390"/>
      <c r="D12" s="390"/>
      <c r="E12" s="390"/>
      <c r="F12" s="390"/>
      <c r="G12" s="390"/>
    </row>
    <row r="13" spans="2:7" ht="13.5" thickBot="1" x14ac:dyDescent="0.35"/>
    <row r="14" spans="2:7" ht="18" x14ac:dyDescent="0.3">
      <c r="B14" s="382" t="s">
        <v>648</v>
      </c>
      <c r="C14" s="515" t="s">
        <v>649</v>
      </c>
      <c r="D14" s="516"/>
      <c r="E14" s="516"/>
      <c r="F14" s="516"/>
      <c r="G14" s="517"/>
    </row>
    <row r="15" spans="2:7" ht="15.5" x14ac:dyDescent="0.3">
      <c r="B15" s="512" t="s">
        <v>150</v>
      </c>
      <c r="C15" s="513"/>
      <c r="D15" s="513"/>
      <c r="E15" s="513"/>
      <c r="F15" s="513"/>
      <c r="G15" s="514"/>
    </row>
    <row r="16" spans="2:7" ht="37.5" customHeight="1" x14ac:dyDescent="0.3">
      <c r="B16" s="491"/>
      <c r="C16" s="489"/>
      <c r="D16" s="489"/>
      <c r="E16" s="489"/>
      <c r="F16" s="489"/>
      <c r="G16" s="492"/>
    </row>
    <row r="17" spans="2:12" x14ac:dyDescent="0.3">
      <c r="B17" s="383" t="s">
        <v>24</v>
      </c>
      <c r="C17" s="493">
        <f>SUM(C18:G18)</f>
        <v>0</v>
      </c>
      <c r="D17" s="494"/>
      <c r="E17" s="494"/>
      <c r="F17" s="494"/>
      <c r="G17" s="495"/>
      <c r="H17" s="3"/>
      <c r="J17" s="3"/>
      <c r="K17" s="3"/>
      <c r="L17" s="3"/>
    </row>
    <row r="18" spans="2:12" x14ac:dyDescent="0.3">
      <c r="B18" s="384" t="s">
        <v>129</v>
      </c>
      <c r="C18" s="223"/>
      <c r="D18" s="223"/>
      <c r="E18" s="223"/>
      <c r="F18" s="223"/>
      <c r="G18" s="385"/>
    </row>
    <row r="19" spans="2:12" ht="24.9" customHeight="1" x14ac:dyDescent="0.3">
      <c r="B19" s="496" t="s">
        <v>135</v>
      </c>
      <c r="C19" s="497"/>
      <c r="D19" s="497"/>
      <c r="E19" s="497"/>
      <c r="F19" s="497"/>
      <c r="G19" s="498"/>
    </row>
    <row r="20" spans="2:12" ht="67" customHeight="1" x14ac:dyDescent="0.3">
      <c r="B20" s="507"/>
      <c r="C20" s="483"/>
      <c r="D20" s="483"/>
      <c r="E20" s="483"/>
      <c r="F20" s="483"/>
      <c r="G20" s="508"/>
    </row>
    <row r="21" spans="2:12" ht="42.65" customHeight="1" x14ac:dyDescent="0.3">
      <c r="B21" s="502" t="s">
        <v>131</v>
      </c>
      <c r="C21" s="486"/>
      <c r="D21" s="486"/>
      <c r="E21" s="486"/>
      <c r="F21" s="486"/>
      <c r="G21" s="503"/>
    </row>
    <row r="22" spans="2:12" x14ac:dyDescent="0.3">
      <c r="B22" s="386" t="s">
        <v>647</v>
      </c>
      <c r="C22" s="225"/>
      <c r="D22" s="225"/>
      <c r="E22" s="225"/>
      <c r="F22" s="225"/>
      <c r="G22" s="387"/>
    </row>
    <row r="23" spans="2:12" x14ac:dyDescent="0.3">
      <c r="B23" s="386" t="s">
        <v>133</v>
      </c>
      <c r="C23" s="225"/>
      <c r="D23" s="225"/>
      <c r="E23" s="225"/>
      <c r="F23" s="225"/>
      <c r="G23" s="387"/>
    </row>
    <row r="24" spans="2:12" x14ac:dyDescent="0.3">
      <c r="B24" s="388" t="s">
        <v>134</v>
      </c>
      <c r="C24" s="225"/>
      <c r="D24" s="225"/>
      <c r="E24" s="225"/>
      <c r="F24" s="225"/>
      <c r="G24" s="387"/>
    </row>
    <row r="25" spans="2:12" s="3" customFormat="1" ht="46.5" customHeight="1" x14ac:dyDescent="0.3">
      <c r="B25" s="502" t="s">
        <v>130</v>
      </c>
      <c r="C25" s="486"/>
      <c r="D25" s="486"/>
      <c r="E25" s="486"/>
      <c r="F25" s="486"/>
      <c r="G25" s="503"/>
    </row>
    <row r="26" spans="2:12" ht="25" customHeight="1" thickBot="1" x14ac:dyDescent="0.35">
      <c r="B26" s="504"/>
      <c r="C26" s="505"/>
      <c r="D26" s="505"/>
      <c r="E26" s="505"/>
      <c r="F26" s="505"/>
      <c r="G26" s="506"/>
    </row>
    <row r="27" spans="2:12" ht="13.5" thickBot="1" x14ac:dyDescent="0.35"/>
    <row r="28" spans="2:12" ht="18" x14ac:dyDescent="0.3">
      <c r="B28" s="382" t="s">
        <v>650</v>
      </c>
      <c r="C28" s="515" t="s">
        <v>649</v>
      </c>
      <c r="D28" s="516"/>
      <c r="E28" s="516"/>
      <c r="F28" s="516"/>
      <c r="G28" s="517"/>
    </row>
    <row r="29" spans="2:12" ht="15.5" x14ac:dyDescent="0.3">
      <c r="B29" s="512" t="s">
        <v>150</v>
      </c>
      <c r="C29" s="513"/>
      <c r="D29" s="513"/>
      <c r="E29" s="513"/>
      <c r="F29" s="513"/>
      <c r="G29" s="514"/>
    </row>
    <row r="30" spans="2:12" ht="27.5" customHeight="1" x14ac:dyDescent="0.3">
      <c r="B30" s="491"/>
      <c r="C30" s="489"/>
      <c r="D30" s="489"/>
      <c r="E30" s="489"/>
      <c r="F30" s="489"/>
      <c r="G30" s="492"/>
    </row>
    <row r="31" spans="2:12" x14ac:dyDescent="0.3">
      <c r="B31" s="383" t="s">
        <v>24</v>
      </c>
      <c r="C31" s="493">
        <f>SUM(C32:G32)</f>
        <v>0</v>
      </c>
      <c r="D31" s="494"/>
      <c r="E31" s="494"/>
      <c r="F31" s="494"/>
      <c r="G31" s="495"/>
      <c r="H31" s="3"/>
      <c r="I31" s="3"/>
      <c r="J31" s="3"/>
      <c r="K31" s="3"/>
      <c r="L31" s="3"/>
    </row>
    <row r="32" spans="2:12" x14ac:dyDescent="0.3">
      <c r="B32" s="384" t="s">
        <v>129</v>
      </c>
      <c r="C32" s="223"/>
      <c r="D32" s="223"/>
      <c r="E32" s="223"/>
      <c r="F32" s="223"/>
      <c r="G32" s="385"/>
    </row>
    <row r="33" spans="2:12" ht="24.9" customHeight="1" x14ac:dyDescent="0.3">
      <c r="B33" s="496" t="s">
        <v>135</v>
      </c>
      <c r="C33" s="497"/>
      <c r="D33" s="497"/>
      <c r="E33" s="497"/>
      <c r="F33" s="497"/>
      <c r="G33" s="498"/>
    </row>
    <row r="34" spans="2:12" ht="67.5" customHeight="1" x14ac:dyDescent="0.3">
      <c r="B34" s="507"/>
      <c r="C34" s="483"/>
      <c r="D34" s="483"/>
      <c r="E34" s="483"/>
      <c r="F34" s="483"/>
      <c r="G34" s="508"/>
    </row>
    <row r="35" spans="2:12" ht="42.65" customHeight="1" x14ac:dyDescent="0.3">
      <c r="B35" s="502" t="s">
        <v>131</v>
      </c>
      <c r="C35" s="486"/>
      <c r="D35" s="486"/>
      <c r="E35" s="486"/>
      <c r="F35" s="486"/>
      <c r="G35" s="503"/>
    </row>
    <row r="36" spans="2:12" x14ac:dyDescent="0.3">
      <c r="B36" s="386" t="s">
        <v>647</v>
      </c>
      <c r="C36" s="225"/>
      <c r="D36" s="225"/>
      <c r="E36" s="225"/>
      <c r="F36" s="225"/>
      <c r="G36" s="387"/>
    </row>
    <row r="37" spans="2:12" x14ac:dyDescent="0.3">
      <c r="B37" s="386" t="s">
        <v>133</v>
      </c>
      <c r="C37" s="225"/>
      <c r="D37" s="225"/>
      <c r="E37" s="225"/>
      <c r="F37" s="225"/>
      <c r="G37" s="387"/>
    </row>
    <row r="38" spans="2:12" x14ac:dyDescent="0.3">
      <c r="B38" s="388" t="s">
        <v>134</v>
      </c>
      <c r="C38" s="225"/>
      <c r="D38" s="225"/>
      <c r="E38" s="225"/>
      <c r="F38" s="225"/>
      <c r="G38" s="387"/>
    </row>
    <row r="39" spans="2:12" s="3" customFormat="1" ht="46.5" customHeight="1" x14ac:dyDescent="0.3">
      <c r="B39" s="502" t="s">
        <v>130</v>
      </c>
      <c r="C39" s="486"/>
      <c r="D39" s="486"/>
      <c r="E39" s="486"/>
      <c r="F39" s="486"/>
      <c r="G39" s="503"/>
    </row>
    <row r="40" spans="2:12" ht="26.5" customHeight="1" thickBot="1" x14ac:dyDescent="0.35">
      <c r="B40" s="504"/>
      <c r="C40" s="505"/>
      <c r="D40" s="505"/>
      <c r="E40" s="505"/>
      <c r="F40" s="505"/>
      <c r="G40" s="506"/>
    </row>
    <row r="41" spans="2:12" ht="13.5" thickBot="1" x14ac:dyDescent="0.35">
      <c r="B41" s="52"/>
      <c r="C41" s="52"/>
      <c r="D41" s="52"/>
      <c r="E41" s="52"/>
      <c r="F41" s="52"/>
      <c r="G41" s="52"/>
    </row>
    <row r="42" spans="2:12" ht="18" x14ac:dyDescent="0.3">
      <c r="B42" s="382" t="s">
        <v>651</v>
      </c>
      <c r="C42" s="515" t="s">
        <v>649</v>
      </c>
      <c r="D42" s="516"/>
      <c r="E42" s="516"/>
      <c r="F42" s="516"/>
      <c r="G42" s="517"/>
    </row>
    <row r="43" spans="2:12" ht="15.5" x14ac:dyDescent="0.3">
      <c r="B43" s="512" t="s">
        <v>150</v>
      </c>
      <c r="C43" s="513"/>
      <c r="D43" s="513"/>
      <c r="E43" s="513"/>
      <c r="F43" s="513"/>
      <c r="G43" s="514"/>
    </row>
    <row r="44" spans="2:12" ht="27.5" customHeight="1" x14ac:dyDescent="0.3">
      <c r="B44" s="491"/>
      <c r="C44" s="489"/>
      <c r="D44" s="489"/>
      <c r="E44" s="489"/>
      <c r="F44" s="489"/>
      <c r="G44" s="492"/>
    </row>
    <row r="45" spans="2:12" x14ac:dyDescent="0.3">
      <c r="B45" s="383" t="s">
        <v>24</v>
      </c>
      <c r="C45" s="493">
        <f>SUM(C46:G46)</f>
        <v>0</v>
      </c>
      <c r="D45" s="494"/>
      <c r="E45" s="494"/>
      <c r="F45" s="494"/>
      <c r="G45" s="495"/>
      <c r="H45" s="3"/>
      <c r="I45" s="3"/>
      <c r="J45" s="3"/>
      <c r="K45" s="3"/>
      <c r="L45" s="3"/>
    </row>
    <row r="46" spans="2:12" x14ac:dyDescent="0.3">
      <c r="B46" s="384" t="s">
        <v>129</v>
      </c>
      <c r="C46" s="223"/>
      <c r="D46" s="223"/>
      <c r="E46" s="223"/>
      <c r="F46" s="223"/>
      <c r="G46" s="385"/>
    </row>
    <row r="47" spans="2:12" ht="24.9" customHeight="1" x14ac:dyDescent="0.3">
      <c r="B47" s="496" t="s">
        <v>135</v>
      </c>
      <c r="C47" s="497"/>
      <c r="D47" s="497"/>
      <c r="E47" s="497"/>
      <c r="F47" s="497"/>
      <c r="G47" s="498"/>
    </row>
    <row r="48" spans="2:12" ht="112.5" customHeight="1" x14ac:dyDescent="0.3">
      <c r="B48" s="507"/>
      <c r="C48" s="483"/>
      <c r="D48" s="483"/>
      <c r="E48" s="483"/>
      <c r="F48" s="483"/>
      <c r="G48" s="508"/>
    </row>
    <row r="49" spans="2:12" ht="42.65" customHeight="1" x14ac:dyDescent="0.3">
      <c r="B49" s="502" t="s">
        <v>131</v>
      </c>
      <c r="C49" s="486"/>
      <c r="D49" s="486"/>
      <c r="E49" s="486"/>
      <c r="F49" s="486"/>
      <c r="G49" s="503"/>
    </row>
    <row r="50" spans="2:12" x14ac:dyDescent="0.3">
      <c r="B50" s="386" t="s">
        <v>647</v>
      </c>
      <c r="C50" s="225"/>
      <c r="D50" s="225"/>
      <c r="E50" s="225"/>
      <c r="F50" s="225"/>
      <c r="G50" s="387"/>
    </row>
    <row r="51" spans="2:12" x14ac:dyDescent="0.3">
      <c r="B51" s="386" t="s">
        <v>133</v>
      </c>
      <c r="C51" s="225"/>
      <c r="D51" s="225"/>
      <c r="E51" s="225"/>
      <c r="F51" s="225"/>
      <c r="G51" s="387"/>
    </row>
    <row r="52" spans="2:12" x14ac:dyDescent="0.3">
      <c r="B52" s="388" t="s">
        <v>134</v>
      </c>
      <c r="C52" s="225"/>
      <c r="D52" s="225"/>
      <c r="E52" s="225"/>
      <c r="F52" s="225"/>
      <c r="G52" s="387"/>
    </row>
    <row r="53" spans="2:12" s="3" customFormat="1" ht="46.5" customHeight="1" x14ac:dyDescent="0.3">
      <c r="B53" s="502" t="s">
        <v>130</v>
      </c>
      <c r="C53" s="486"/>
      <c r="D53" s="486"/>
      <c r="E53" s="486"/>
      <c r="F53" s="486"/>
      <c r="G53" s="503"/>
    </row>
    <row r="54" spans="2:12" ht="23.5" customHeight="1" thickBot="1" x14ac:dyDescent="0.35">
      <c r="B54" s="504"/>
      <c r="C54" s="505"/>
      <c r="D54" s="505"/>
      <c r="E54" s="505"/>
      <c r="F54" s="505"/>
      <c r="G54" s="506"/>
    </row>
    <row r="55" spans="2:12" ht="13.5" thickBot="1" x14ac:dyDescent="0.35"/>
    <row r="56" spans="2:12" ht="18" x14ac:dyDescent="0.3">
      <c r="B56" s="382" t="s">
        <v>653</v>
      </c>
      <c r="C56" s="515" t="s">
        <v>649</v>
      </c>
      <c r="D56" s="516"/>
      <c r="E56" s="516"/>
      <c r="F56" s="516"/>
      <c r="G56" s="517"/>
    </row>
    <row r="57" spans="2:12" ht="15.5" x14ac:dyDescent="0.3">
      <c r="B57" s="512" t="s">
        <v>150</v>
      </c>
      <c r="C57" s="513"/>
      <c r="D57" s="513"/>
      <c r="E57" s="513"/>
      <c r="F57" s="513"/>
      <c r="G57" s="514"/>
    </row>
    <row r="58" spans="2:12" ht="24.5" customHeight="1" x14ac:dyDescent="0.3">
      <c r="B58" s="491"/>
      <c r="C58" s="489"/>
      <c r="D58" s="489"/>
      <c r="E58" s="489"/>
      <c r="F58" s="489"/>
      <c r="G58" s="492"/>
    </row>
    <row r="59" spans="2:12" x14ac:dyDescent="0.3">
      <c r="B59" s="383" t="s">
        <v>24</v>
      </c>
      <c r="C59" s="493">
        <f>SUM(C60:G60)</f>
        <v>0</v>
      </c>
      <c r="D59" s="494"/>
      <c r="E59" s="494"/>
      <c r="F59" s="494"/>
      <c r="G59" s="495"/>
      <c r="H59" s="3"/>
      <c r="I59" s="3"/>
      <c r="J59" s="3"/>
      <c r="K59" s="3"/>
      <c r="L59" s="3"/>
    </row>
    <row r="60" spans="2:12" x14ac:dyDescent="0.3">
      <c r="B60" s="384" t="s">
        <v>129</v>
      </c>
      <c r="C60" s="223"/>
      <c r="D60" s="223"/>
      <c r="E60" s="223"/>
      <c r="F60" s="223"/>
      <c r="G60" s="385"/>
    </row>
    <row r="61" spans="2:12" ht="24.9" customHeight="1" x14ac:dyDescent="0.3">
      <c r="B61" s="496" t="s">
        <v>135</v>
      </c>
      <c r="C61" s="497"/>
      <c r="D61" s="497"/>
      <c r="E61" s="497"/>
      <c r="F61" s="497"/>
      <c r="G61" s="498"/>
    </row>
    <row r="62" spans="2:12" ht="68" customHeight="1" x14ac:dyDescent="0.3">
      <c r="B62" s="507"/>
      <c r="C62" s="483"/>
      <c r="D62" s="483"/>
      <c r="E62" s="483"/>
      <c r="F62" s="483"/>
      <c r="G62" s="508"/>
    </row>
    <row r="63" spans="2:12" ht="42.65" customHeight="1" x14ac:dyDescent="0.3">
      <c r="B63" s="502" t="s">
        <v>131</v>
      </c>
      <c r="C63" s="486"/>
      <c r="D63" s="486"/>
      <c r="E63" s="486"/>
      <c r="F63" s="486"/>
      <c r="G63" s="503"/>
    </row>
    <row r="64" spans="2:12" x14ac:dyDescent="0.3">
      <c r="B64" s="386" t="s">
        <v>647</v>
      </c>
      <c r="C64" s="225"/>
      <c r="D64" s="225"/>
      <c r="E64" s="225"/>
      <c r="F64" s="225"/>
      <c r="G64" s="387"/>
    </row>
    <row r="65" spans="2:12" x14ac:dyDescent="0.3">
      <c r="B65" s="386" t="s">
        <v>133</v>
      </c>
      <c r="C65" s="225"/>
      <c r="D65" s="225"/>
      <c r="E65" s="225"/>
      <c r="F65" s="225"/>
      <c r="G65" s="387"/>
    </row>
    <row r="66" spans="2:12" x14ac:dyDescent="0.3">
      <c r="B66" s="388" t="s">
        <v>134</v>
      </c>
      <c r="C66" s="225"/>
      <c r="D66" s="225"/>
      <c r="E66" s="225"/>
      <c r="F66" s="225"/>
      <c r="G66" s="387"/>
    </row>
    <row r="67" spans="2:12" s="3" customFormat="1" ht="46.5" customHeight="1" x14ac:dyDescent="0.3">
      <c r="B67" s="502" t="s">
        <v>130</v>
      </c>
      <c r="C67" s="486"/>
      <c r="D67" s="486"/>
      <c r="E67" s="486"/>
      <c r="F67" s="486"/>
      <c r="G67" s="503"/>
    </row>
    <row r="68" spans="2:12" ht="28" customHeight="1" thickBot="1" x14ac:dyDescent="0.35">
      <c r="B68" s="504"/>
      <c r="C68" s="505"/>
      <c r="D68" s="505"/>
      <c r="E68" s="505"/>
      <c r="F68" s="505"/>
      <c r="G68" s="506"/>
    </row>
    <row r="69" spans="2:12" ht="13.5" thickBot="1" x14ac:dyDescent="0.35"/>
    <row r="70" spans="2:12" ht="18" x14ac:dyDescent="0.3">
      <c r="B70" s="382" t="s">
        <v>652</v>
      </c>
      <c r="C70" s="515" t="s">
        <v>649</v>
      </c>
      <c r="D70" s="516"/>
      <c r="E70" s="516"/>
      <c r="F70" s="516"/>
      <c r="G70" s="517"/>
    </row>
    <row r="71" spans="2:12" ht="15.5" x14ac:dyDescent="0.3">
      <c r="B71" s="512" t="s">
        <v>150</v>
      </c>
      <c r="C71" s="513"/>
      <c r="D71" s="513"/>
      <c r="E71" s="513"/>
      <c r="F71" s="513"/>
      <c r="G71" s="514"/>
    </row>
    <row r="72" spans="2:12" ht="26" customHeight="1" x14ac:dyDescent="0.3">
      <c r="B72" s="491"/>
      <c r="C72" s="489"/>
      <c r="D72" s="489"/>
      <c r="E72" s="489"/>
      <c r="F72" s="489"/>
      <c r="G72" s="492"/>
    </row>
    <row r="73" spans="2:12" x14ac:dyDescent="0.3">
      <c r="B73" s="383" t="s">
        <v>24</v>
      </c>
      <c r="C73" s="493">
        <f>SUM(C74:G74)</f>
        <v>0</v>
      </c>
      <c r="D73" s="494"/>
      <c r="E73" s="494"/>
      <c r="F73" s="494"/>
      <c r="G73" s="495"/>
      <c r="H73" s="3"/>
      <c r="I73" s="3"/>
      <c r="J73" s="3"/>
      <c r="K73" s="3"/>
      <c r="L73" s="3"/>
    </row>
    <row r="74" spans="2:12" x14ac:dyDescent="0.3">
      <c r="B74" s="384" t="s">
        <v>129</v>
      </c>
      <c r="C74" s="223"/>
      <c r="D74" s="223"/>
      <c r="E74" s="223"/>
      <c r="F74" s="223"/>
      <c r="G74" s="385"/>
    </row>
    <row r="75" spans="2:12" ht="24.9" customHeight="1" x14ac:dyDescent="0.3">
      <c r="B75" s="496" t="s">
        <v>135</v>
      </c>
      <c r="C75" s="497"/>
      <c r="D75" s="497"/>
      <c r="E75" s="497"/>
      <c r="F75" s="497"/>
      <c r="G75" s="498"/>
    </row>
    <row r="76" spans="2:12" ht="60" customHeight="1" x14ac:dyDescent="0.3">
      <c r="B76" s="507"/>
      <c r="C76" s="483"/>
      <c r="D76" s="483"/>
      <c r="E76" s="483"/>
      <c r="F76" s="483"/>
      <c r="G76" s="508"/>
    </row>
    <row r="77" spans="2:12" ht="42.65" customHeight="1" x14ac:dyDescent="0.3">
      <c r="B77" s="502" t="s">
        <v>131</v>
      </c>
      <c r="C77" s="486"/>
      <c r="D77" s="486"/>
      <c r="E77" s="486"/>
      <c r="F77" s="486"/>
      <c r="G77" s="503"/>
    </row>
    <row r="78" spans="2:12" x14ac:dyDescent="0.3">
      <c r="B78" s="386" t="s">
        <v>647</v>
      </c>
      <c r="C78" s="225"/>
      <c r="D78" s="225"/>
      <c r="E78" s="225"/>
      <c r="F78" s="225"/>
      <c r="G78" s="387"/>
    </row>
    <row r="79" spans="2:12" x14ac:dyDescent="0.3">
      <c r="B79" s="386" t="s">
        <v>133</v>
      </c>
      <c r="C79" s="225"/>
      <c r="D79" s="225"/>
      <c r="E79" s="225"/>
      <c r="F79" s="225"/>
      <c r="G79" s="387"/>
    </row>
    <row r="80" spans="2:12" x14ac:dyDescent="0.3">
      <c r="B80" s="388" t="s">
        <v>134</v>
      </c>
      <c r="C80" s="225"/>
      <c r="D80" s="225"/>
      <c r="E80" s="225"/>
      <c r="F80" s="225"/>
      <c r="G80" s="387"/>
    </row>
    <row r="81" spans="2:7" s="3" customFormat="1" ht="46.5" customHeight="1" x14ac:dyDescent="0.3">
      <c r="B81" s="502" t="s">
        <v>130</v>
      </c>
      <c r="C81" s="486"/>
      <c r="D81" s="486"/>
      <c r="E81" s="486"/>
      <c r="F81" s="486"/>
      <c r="G81" s="503"/>
    </row>
    <row r="82" spans="2:7" ht="23" customHeight="1" thickBot="1" x14ac:dyDescent="0.35">
      <c r="B82" s="504"/>
      <c r="C82" s="505"/>
      <c r="D82" s="505"/>
      <c r="E82" s="505"/>
      <c r="F82" s="505"/>
      <c r="G82" s="506"/>
    </row>
    <row r="83" spans="2:7" ht="4.5" customHeight="1" x14ac:dyDescent="0.3"/>
  </sheetData>
  <mergeCells count="47">
    <mergeCell ref="B76:G76"/>
    <mergeCell ref="B77:G77"/>
    <mergeCell ref="B81:G81"/>
    <mergeCell ref="B82:G82"/>
    <mergeCell ref="C70:G70"/>
    <mergeCell ref="B71:G71"/>
    <mergeCell ref="B72:G72"/>
    <mergeCell ref="C73:G73"/>
    <mergeCell ref="B75:G75"/>
    <mergeCell ref="B26:G26"/>
    <mergeCell ref="B47:G47"/>
    <mergeCell ref="B29:G29"/>
    <mergeCell ref="B30:G30"/>
    <mergeCell ref="C31:G31"/>
    <mergeCell ref="B33:G33"/>
    <mergeCell ref="B34:G34"/>
    <mergeCell ref="B35:G35"/>
    <mergeCell ref="B39:G39"/>
    <mergeCell ref="B40:G40"/>
    <mergeCell ref="B43:G43"/>
    <mergeCell ref="B44:G44"/>
    <mergeCell ref="C45:G45"/>
    <mergeCell ref="B68:G68"/>
    <mergeCell ref="B48:G48"/>
    <mergeCell ref="B2:G2"/>
    <mergeCell ref="B3:G3"/>
    <mergeCell ref="C17:G17"/>
    <mergeCell ref="C28:G28"/>
    <mergeCell ref="C42:G42"/>
    <mergeCell ref="B19:G19"/>
    <mergeCell ref="B20:G20"/>
    <mergeCell ref="B21:G21"/>
    <mergeCell ref="B25:G25"/>
    <mergeCell ref="C14:G14"/>
    <mergeCell ref="B15:G15"/>
    <mergeCell ref="B16:G16"/>
    <mergeCell ref="B49:G49"/>
    <mergeCell ref="B53:G53"/>
    <mergeCell ref="B61:G61"/>
    <mergeCell ref="B62:G62"/>
    <mergeCell ref="B63:G63"/>
    <mergeCell ref="B67:G67"/>
    <mergeCell ref="B54:G54"/>
    <mergeCell ref="B57:G57"/>
    <mergeCell ref="B58:G58"/>
    <mergeCell ref="C56:G56"/>
    <mergeCell ref="C59:G5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8CB0-BC98-4FDB-ABC3-1D0A2984C6F2}">
  <sheetPr>
    <tabColor theme="5" tint="0.79998168889431442"/>
  </sheetPr>
  <dimension ref="B1:N18"/>
  <sheetViews>
    <sheetView showGridLines="0" zoomScale="73" zoomScaleNormal="115" workbookViewId="0">
      <selection activeCell="D16" sqref="D16:E16"/>
    </sheetView>
  </sheetViews>
  <sheetFormatPr baseColWidth="10" defaultColWidth="10.90625" defaultRowHeight="12" x14ac:dyDescent="0.3"/>
  <cols>
    <col min="1" max="1" width="0.6328125" style="5" customWidth="1"/>
    <col min="2" max="2" width="3.36328125" style="5" customWidth="1"/>
    <col min="3" max="3" width="38.453125" style="5" bestFit="1" customWidth="1"/>
    <col min="4" max="4" width="9.6328125" style="5" customWidth="1"/>
    <col min="5" max="5" width="9.08984375" style="5" customWidth="1"/>
    <col min="6" max="6" width="9.6328125" style="5" bestFit="1" customWidth="1"/>
    <col min="7" max="7" width="9.08984375" style="5" customWidth="1"/>
    <col min="8" max="8" width="9.6328125" style="5" bestFit="1" customWidth="1"/>
    <col min="9" max="9" width="9.08984375" style="5" customWidth="1"/>
    <col min="10" max="10" width="9.6328125" style="5" bestFit="1" customWidth="1"/>
    <col min="11" max="11" width="9.08984375" style="5" customWidth="1"/>
    <col min="12" max="12" width="9.6328125" style="5" bestFit="1" customWidth="1"/>
    <col min="13" max="13" width="9.08984375" style="5" customWidth="1"/>
    <col min="14" max="14" width="3.36328125" style="5" customWidth="1"/>
    <col min="15" max="15" width="0.90625" style="5" customWidth="1"/>
    <col min="16" max="16384" width="10.90625" style="5"/>
  </cols>
  <sheetData>
    <row r="1" spans="2:14" ht="3.5" customHeight="1" thickBot="1" x14ac:dyDescent="0.35"/>
    <row r="2" spans="2:14" x14ac:dyDescent="0.3">
      <c r="B2" s="6"/>
      <c r="C2" s="7"/>
      <c r="D2" s="7"/>
      <c r="E2" s="7"/>
      <c r="F2" s="7"/>
      <c r="G2" s="7"/>
      <c r="H2" s="7"/>
      <c r="I2" s="7"/>
      <c r="J2" s="7"/>
      <c r="K2" s="7"/>
      <c r="L2" s="7"/>
      <c r="M2" s="7"/>
      <c r="N2" s="8"/>
    </row>
    <row r="3" spans="2:14" x14ac:dyDescent="0.3">
      <c r="B3" s="9"/>
      <c r="C3" s="20" t="s">
        <v>32</v>
      </c>
      <c r="D3" s="527">
        <f>SAD!D6</f>
        <v>0</v>
      </c>
      <c r="E3" s="528"/>
      <c r="F3" s="528"/>
      <c r="G3" s="528"/>
      <c r="H3" s="528"/>
      <c r="I3" s="528"/>
      <c r="J3" s="528"/>
      <c r="K3" s="528"/>
      <c r="L3" s="528"/>
      <c r="M3" s="529"/>
      <c r="N3" s="10"/>
    </row>
    <row r="4" spans="2:14" x14ac:dyDescent="0.3">
      <c r="B4" s="9"/>
      <c r="C4" s="11"/>
      <c r="D4" s="11"/>
      <c r="E4" s="11"/>
      <c r="F4" s="11"/>
      <c r="G4" s="11"/>
      <c r="H4" s="11"/>
      <c r="I4" s="11"/>
      <c r="J4" s="11"/>
      <c r="K4" s="11"/>
      <c r="L4" s="11"/>
      <c r="M4" s="11"/>
      <c r="N4" s="10"/>
    </row>
    <row r="5" spans="2:14" x14ac:dyDescent="0.3">
      <c r="B5" s="9"/>
      <c r="C5" s="11"/>
      <c r="D5" s="532" t="s">
        <v>667</v>
      </c>
      <c r="E5" s="532"/>
      <c r="F5" s="532">
        <v>2026</v>
      </c>
      <c r="G5" s="532"/>
      <c r="H5" s="532">
        <v>2027</v>
      </c>
      <c r="I5" s="532"/>
      <c r="J5" s="532">
        <v>2028</v>
      </c>
      <c r="K5" s="532"/>
      <c r="L5" s="532">
        <v>2029</v>
      </c>
      <c r="M5" s="532"/>
      <c r="N5" s="10"/>
    </row>
    <row r="6" spans="2:14" x14ac:dyDescent="0.3">
      <c r="B6" s="9"/>
      <c r="C6" s="227" t="s">
        <v>33</v>
      </c>
      <c r="D6" s="533">
        <f>SUM(SAD!E25:E26)</f>
        <v>0</v>
      </c>
      <c r="E6" s="534"/>
      <c r="F6" s="533">
        <f>SUM(SAD!F25:F26)</f>
        <v>0</v>
      </c>
      <c r="G6" s="534"/>
      <c r="H6" s="533">
        <f>SUM(SAD!G25:G26)</f>
        <v>0</v>
      </c>
      <c r="I6" s="534"/>
      <c r="J6" s="533">
        <f>SUM(SAD!H25:H26)</f>
        <v>0</v>
      </c>
      <c r="K6" s="534"/>
      <c r="L6" s="533">
        <f>SUM(SAD!I25:I26)</f>
        <v>0</v>
      </c>
      <c r="M6" s="535"/>
      <c r="N6" s="10"/>
    </row>
    <row r="7" spans="2:14" x14ac:dyDescent="0.3">
      <c r="B7" s="9"/>
      <c r="C7" s="11"/>
      <c r="D7" s="11"/>
      <c r="E7" s="11"/>
      <c r="F7" s="11"/>
      <c r="G7" s="11"/>
      <c r="H7" s="11"/>
      <c r="I7" s="11"/>
      <c r="J7" s="11"/>
      <c r="K7" s="11"/>
      <c r="L7" s="11"/>
      <c r="M7" s="11"/>
      <c r="N7" s="10"/>
    </row>
    <row r="8" spans="2:14" x14ac:dyDescent="0.3">
      <c r="B8" s="9"/>
      <c r="C8" s="286" t="s">
        <v>27</v>
      </c>
      <c r="D8" s="285" t="s">
        <v>28</v>
      </c>
      <c r="E8" s="284" t="s">
        <v>29</v>
      </c>
      <c r="F8" s="285" t="s">
        <v>28</v>
      </c>
      <c r="G8" s="284" t="s">
        <v>29</v>
      </c>
      <c r="H8" s="285" t="s">
        <v>28</v>
      </c>
      <c r="I8" s="284" t="s">
        <v>29</v>
      </c>
      <c r="J8" s="285" t="s">
        <v>28</v>
      </c>
      <c r="K8" s="284" t="s">
        <v>29</v>
      </c>
      <c r="L8" s="285" t="s">
        <v>28</v>
      </c>
      <c r="M8" s="284" t="s">
        <v>29</v>
      </c>
      <c r="N8" s="10"/>
    </row>
    <row r="9" spans="2:14" x14ac:dyDescent="0.3">
      <c r="B9" s="9"/>
      <c r="C9" s="12" t="s">
        <v>124</v>
      </c>
      <c r="D9" s="25">
        <f>'O1 - PECspé'!C6</f>
        <v>0</v>
      </c>
      <c r="E9" s="26">
        <f>IFERROR(D9/D6,0)</f>
        <v>0</v>
      </c>
      <c r="F9" s="25">
        <f>'O1 - PECspé'!D6</f>
        <v>0</v>
      </c>
      <c r="G9" s="26">
        <f>IFERROR(F9/F6,0)</f>
        <v>0</v>
      </c>
      <c r="H9" s="25">
        <f>'O1 - PECspé'!E6</f>
        <v>0</v>
      </c>
      <c r="I9" s="26">
        <f>IFERROR(H9/H6,0)</f>
        <v>0</v>
      </c>
      <c r="J9" s="25">
        <f>'O1 - PECspé'!F6</f>
        <v>0</v>
      </c>
      <c r="K9" s="26">
        <f>IFERROR(J9/J6,0)</f>
        <v>0</v>
      </c>
      <c r="L9" s="25">
        <f>'O1 - PECspé'!G6</f>
        <v>0</v>
      </c>
      <c r="M9" s="26">
        <f>IFERROR(L9/L6,0)</f>
        <v>0</v>
      </c>
      <c r="N9" s="10"/>
    </row>
    <row r="10" spans="2:14" x14ac:dyDescent="0.3">
      <c r="B10" s="9"/>
      <c r="C10" s="13" t="s">
        <v>125</v>
      </c>
      <c r="D10" s="27">
        <f>'O2 - Ampli. hor'!C6</f>
        <v>0</v>
      </c>
      <c r="E10" s="28">
        <f>IFERROR(D10/D6,0)</f>
        <v>0</v>
      </c>
      <c r="F10" s="27">
        <f>'O2 - Ampli. hor'!D6</f>
        <v>0</v>
      </c>
      <c r="G10" s="28">
        <f>IFERROR(F10/F6,0)</f>
        <v>0</v>
      </c>
      <c r="H10" s="27">
        <f>'O2 - Ampli. hor'!E6</f>
        <v>0</v>
      </c>
      <c r="I10" s="28">
        <f>IFERROR(H10/H6,0)</f>
        <v>0</v>
      </c>
      <c r="J10" s="27">
        <f>'O2 - Ampli. hor'!F6</f>
        <v>0</v>
      </c>
      <c r="K10" s="28">
        <f>IFERROR(J10/J6,0)</f>
        <v>0</v>
      </c>
      <c r="L10" s="27">
        <f>'O2 - Ampli. hor'!F6</f>
        <v>0</v>
      </c>
      <c r="M10" s="28">
        <f>IFERROR(L10/L6,0)</f>
        <v>0</v>
      </c>
      <c r="N10" s="10"/>
    </row>
    <row r="11" spans="2:14" x14ac:dyDescent="0.3">
      <c r="B11" s="9"/>
      <c r="C11" s="13" t="s">
        <v>126</v>
      </c>
      <c r="D11" s="27">
        <f>'O3 - Couv. terr'!D6</f>
        <v>0</v>
      </c>
      <c r="E11" s="28">
        <f>IFERROR(D11/D6,0)</f>
        <v>0</v>
      </c>
      <c r="F11" s="27">
        <f>'O3 - Couv. terr'!E6</f>
        <v>0</v>
      </c>
      <c r="G11" s="28">
        <f>IFERROR(F11/F6,0)</f>
        <v>0</v>
      </c>
      <c r="H11" s="27">
        <f>'O3 - Couv. terr'!F6</f>
        <v>0</v>
      </c>
      <c r="I11" s="28">
        <f>IFERROR(H11/H6,0)</f>
        <v>0</v>
      </c>
      <c r="J11" s="27">
        <f>'O3 - Couv. terr'!G6</f>
        <v>0</v>
      </c>
      <c r="K11" s="28">
        <f>IFERROR(J11/J6,0)</f>
        <v>0</v>
      </c>
      <c r="L11" s="27">
        <f>'O3 - Couv. terr'!H6</f>
        <v>0</v>
      </c>
      <c r="M11" s="28">
        <f>IFERROR(L11/L6,0)</f>
        <v>0</v>
      </c>
      <c r="N11" s="10"/>
    </row>
    <row r="12" spans="2:14" x14ac:dyDescent="0.3">
      <c r="B12" s="9"/>
      <c r="C12" s="13" t="s">
        <v>127</v>
      </c>
      <c r="D12" s="27">
        <f>'O5a - Coordo'!C10</f>
        <v>0</v>
      </c>
      <c r="E12" s="28">
        <f>IFERROR(D12/D6,0)</f>
        <v>0</v>
      </c>
      <c r="F12" s="27">
        <f>'O5a - Coordo'!D10</f>
        <v>0</v>
      </c>
      <c r="G12" s="28">
        <f>IFERROR(F12/F6,0)</f>
        <v>0</v>
      </c>
      <c r="H12" s="27">
        <f>'O5a - Coordo'!E10</f>
        <v>0</v>
      </c>
      <c r="I12" s="28">
        <f>IFERROR(H12/H6,0)</f>
        <v>0</v>
      </c>
      <c r="J12" s="27">
        <f>'O5a - Coordo'!F10</f>
        <v>0</v>
      </c>
      <c r="K12" s="28">
        <f>IFERROR(J12/J6,0)</f>
        <v>0</v>
      </c>
      <c r="L12" s="27">
        <f>'O5a - Coordo'!G10</f>
        <v>0</v>
      </c>
      <c r="M12" s="28">
        <f>IFERROR(L12/L6,0)</f>
        <v>0</v>
      </c>
      <c r="N12" s="10"/>
    </row>
    <row r="13" spans="2:14" x14ac:dyDescent="0.3">
      <c r="B13" s="9"/>
      <c r="C13" s="13" t="s">
        <v>137</v>
      </c>
      <c r="D13" s="27">
        <f>'O5b - QVT libre'!C10</f>
        <v>0</v>
      </c>
      <c r="E13" s="28">
        <f>IFERROR(D13/D6,0)</f>
        <v>0</v>
      </c>
      <c r="F13" s="27">
        <f>'O5b - QVT libre'!D10</f>
        <v>0</v>
      </c>
      <c r="G13" s="28">
        <f>IFERROR(F13/F6,0)</f>
        <v>0</v>
      </c>
      <c r="H13" s="27">
        <f>'O5b - QVT libre'!E10</f>
        <v>0</v>
      </c>
      <c r="I13" s="28">
        <f>IFERROR(H13/H6,0)</f>
        <v>0</v>
      </c>
      <c r="J13" s="27">
        <f>'O5b - QVT libre'!F10</f>
        <v>0</v>
      </c>
      <c r="K13" s="28">
        <f>IFERROR(J13/J6,0)</f>
        <v>0</v>
      </c>
      <c r="L13" s="27">
        <f>'O5b - QVT libre'!G10</f>
        <v>0</v>
      </c>
      <c r="M13" s="28">
        <f>IFERROR(L13/L6,0)</f>
        <v>0</v>
      </c>
      <c r="N13" s="10"/>
    </row>
    <row r="14" spans="2:14" x14ac:dyDescent="0.3">
      <c r="B14" s="9"/>
      <c r="C14" s="17" t="s">
        <v>21</v>
      </c>
      <c r="D14" s="29">
        <f>IFERROR(SUM(D9:D13),"-")</f>
        <v>0</v>
      </c>
      <c r="E14" s="30" t="str">
        <f>IFERROR(D14/D6,"-")</f>
        <v>-</v>
      </c>
      <c r="F14" s="29">
        <f>IFERROR(SUM(F9:F13),"-")</f>
        <v>0</v>
      </c>
      <c r="G14" s="30" t="str">
        <f>IFERROR(F14/F6,"-")</f>
        <v>-</v>
      </c>
      <c r="H14" s="29">
        <f>IFERROR(SUM(H9:H13),"-")</f>
        <v>0</v>
      </c>
      <c r="I14" s="30" t="str">
        <f>IFERROR(H14/H6,"-")</f>
        <v>-</v>
      </c>
      <c r="J14" s="29">
        <f>IFERROR(SUM(J9:J13),"-")</f>
        <v>0</v>
      </c>
      <c r="K14" s="30" t="str">
        <f>IFERROR(J14/J6,"-")</f>
        <v>-</v>
      </c>
      <c r="L14" s="29">
        <f>IFERROR(SUM(L9:L13),"-")</f>
        <v>0</v>
      </c>
      <c r="M14" s="30" t="str">
        <f>IFERROR(L14/L6,"-")</f>
        <v>-</v>
      </c>
      <c r="N14" s="10"/>
    </row>
    <row r="15" spans="2:14" x14ac:dyDescent="0.3">
      <c r="B15" s="9"/>
      <c r="C15" s="17" t="s">
        <v>665</v>
      </c>
      <c r="D15" s="391">
        <f>IF(D14&gt;D6*3.38,D6*3.38,D14)</f>
        <v>0</v>
      </c>
      <c r="E15" s="30" t="str">
        <f>IFERROR(D15/D6,"-")</f>
        <v>-</v>
      </c>
      <c r="F15" s="391">
        <f>IF(F14&gt;F6*3.38,F6*3.38,F14)</f>
        <v>0</v>
      </c>
      <c r="G15" s="30" t="str">
        <f>IFERROR(F15/F6,"-")</f>
        <v>-</v>
      </c>
      <c r="H15" s="391">
        <f>IF(H14&gt;H6*3.38,H6*3.38,H14)</f>
        <v>0</v>
      </c>
      <c r="I15" s="30" t="str">
        <f>IFERROR(H15/H6,"-")</f>
        <v>-</v>
      </c>
      <c r="J15" s="391">
        <f>IF(J14&gt;J6*3.38,J6*3.38,J14)</f>
        <v>0</v>
      </c>
      <c r="K15" s="30" t="str">
        <f>IFERROR(J15/J6,"-")</f>
        <v>-</v>
      </c>
      <c r="L15" s="391">
        <f>IF(L14&gt;L6*3.38,L6*3.38,L14)</f>
        <v>0</v>
      </c>
      <c r="M15" s="30" t="str">
        <f>IFERROR(L15/L6,"-")</f>
        <v>-</v>
      </c>
      <c r="N15" s="10"/>
    </row>
    <row r="16" spans="2:14" x14ac:dyDescent="0.3">
      <c r="B16" s="9"/>
      <c r="C16" s="17" t="s">
        <v>123</v>
      </c>
      <c r="D16" s="530" t="str">
        <f>IFERROR(D14/(D6*3.311),"-")</f>
        <v>-</v>
      </c>
      <c r="E16" s="531"/>
      <c r="F16" s="530" t="str">
        <f>IFERROR(F14/(F6*3.311),"-")</f>
        <v>-</v>
      </c>
      <c r="G16" s="531"/>
      <c r="H16" s="530" t="str">
        <f>IFERROR(H14/(H6*3.311),"-")</f>
        <v>-</v>
      </c>
      <c r="I16" s="531"/>
      <c r="J16" s="530" t="str">
        <f>IFERROR(J14/(J6*3.311),"-")</f>
        <v>-</v>
      </c>
      <c r="K16" s="531"/>
      <c r="L16" s="530" t="str">
        <f>IFERROR(L14/(L6*3.311),"-")</f>
        <v>-</v>
      </c>
      <c r="M16" s="531"/>
      <c r="N16" s="10"/>
    </row>
    <row r="17" spans="2:14" ht="12.5" thickBot="1" x14ac:dyDescent="0.35">
      <c r="B17" s="14"/>
      <c r="C17" s="15"/>
      <c r="D17" s="15"/>
      <c r="E17" s="15"/>
      <c r="F17" s="15"/>
      <c r="G17" s="15"/>
      <c r="H17" s="15"/>
      <c r="I17" s="15"/>
      <c r="J17" s="15"/>
      <c r="K17" s="15"/>
      <c r="L17" s="15"/>
      <c r="M17" s="15"/>
      <c r="N17" s="16"/>
    </row>
    <row r="18" spans="2:14" ht="3.5" customHeight="1" x14ac:dyDescent="0.3"/>
  </sheetData>
  <mergeCells count="16">
    <mergeCell ref="D3:M3"/>
    <mergeCell ref="D16:E16"/>
    <mergeCell ref="F16:G16"/>
    <mergeCell ref="H16:I16"/>
    <mergeCell ref="J16:K16"/>
    <mergeCell ref="L16:M16"/>
    <mergeCell ref="F5:G5"/>
    <mergeCell ref="H5:I5"/>
    <mergeCell ref="J5:K5"/>
    <mergeCell ref="L5:M5"/>
    <mergeCell ref="D6:E6"/>
    <mergeCell ref="D5:E5"/>
    <mergeCell ref="F6:G6"/>
    <mergeCell ref="H6:I6"/>
    <mergeCell ref="J6:K6"/>
    <mergeCell ref="L6:M6"/>
  </mergeCells>
  <pageMargins left="0.7" right="0.7" top="0.75" bottom="0.75" header="0.3" footer="0.3"/>
  <pageSetup paperSize="9" orientation="portrait" r:id="rId1"/>
  <ignoredErrors>
    <ignoredError sqref="F9 L9 J9 H9 F10:L12 F13:L13 L14 J14 H14 F14 E14 G14 I14 K14 E15:M15" formula="1"/>
    <ignoredError sqref="D6:M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5569807A5021458ACFA7E4BA02F69D" ma:contentTypeVersion="20" ma:contentTypeDescription="Crée un document." ma:contentTypeScope="" ma:versionID="035b859abb39ff3c9c013f8ef871b206">
  <xsd:schema xmlns:xsd="http://www.w3.org/2001/XMLSchema" xmlns:xs="http://www.w3.org/2001/XMLSchema" xmlns:p="http://schemas.microsoft.com/office/2006/metadata/properties" xmlns:ns2="49e5a3dc-ef00-451b-ab24-31d84fa0ca88" xmlns:ns3="55cfba0b-6cb1-4aaa-a117-2f60f3753410" targetNamespace="http://schemas.microsoft.com/office/2006/metadata/properties" ma:root="true" ma:fieldsID="503d71188e5f996f2478aeebf2cac918" ns2:_="" ns3:_="">
    <xsd:import namespace="49e5a3dc-ef00-451b-ab24-31d84fa0ca88"/>
    <xsd:import namespace="55cfba0b-6cb1-4aaa-a117-2f60f375341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Th_x00e9_matique" minOccurs="0"/>
                <xsd:element ref="ns3:Thematique" minOccurs="0"/>
                <xsd:element ref="ns3:Choix"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5a3dc-ef00-451b-ab24-31d84fa0ca8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bda5535a-49e3-45b3-b8cf-359714170279}" ma:internalName="TaxCatchAll" ma:showField="CatchAllData" ma:web="49e5a3dc-ef00-451b-ab24-31d84fa0ca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cfba0b-6cb1-4aaa-a117-2f60f375341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52830fdd-33f4-4d29-8bd7-dee7a3b3cef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Th_x00e9_matique" ma:index="21" nillable="true" ma:displayName="Thématique" ma:format="Dropdown" ma:internalName="Th_x00e9_matique">
      <xsd:simpleType>
        <xsd:restriction base="dms:Text">
          <xsd:maxLength value="255"/>
        </xsd:restriction>
      </xsd:simpleType>
    </xsd:element>
    <xsd:element name="Thematique" ma:index="22" nillable="true" ma:displayName="Thematique" ma:format="Dropdown" ma:internalName="Thematique">
      <xsd:simpleType>
        <xsd:restriction base="dms:Text">
          <xsd:maxLength value="255"/>
        </xsd:restriction>
      </xsd:simpleType>
    </xsd:element>
    <xsd:element name="Choix" ma:index="23" nillable="true" ma:displayName="Choix" ma:format="Dropdown" ma:internalName="Choix">
      <xsd:simpleType>
        <xsd:restriction base="dms:Choice">
          <xsd:enumeration value="Choix 1"/>
          <xsd:enumeration value="Choix 2"/>
          <xsd:enumeration value="Choix 3"/>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9e5a3dc-ef00-451b-ab24-31d84fa0ca88" xsi:nil="true"/>
    <Thematique xmlns="55cfba0b-6cb1-4aaa-a117-2f60f3753410" xsi:nil="true"/>
    <Choix xmlns="55cfba0b-6cb1-4aaa-a117-2f60f3753410" xsi:nil="true"/>
    <Th_x00e9_matique xmlns="55cfba0b-6cb1-4aaa-a117-2f60f3753410" xsi:nil="true"/>
    <lcf76f155ced4ddcb4097134ff3c332f xmlns="55cfba0b-6cb1-4aaa-a117-2f60f37534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4E1AFC-3207-4CEC-A9A9-9A4B91F4F244}">
  <ds:schemaRefs>
    <ds:schemaRef ds:uri="http://schemas.microsoft.com/sharepoint/v3/contenttype/forms"/>
  </ds:schemaRefs>
</ds:datastoreItem>
</file>

<file path=customXml/itemProps2.xml><?xml version="1.0" encoding="utf-8"?>
<ds:datastoreItem xmlns:ds="http://schemas.openxmlformats.org/officeDocument/2006/customXml" ds:itemID="{7313DA29-D865-46F1-8E95-5F3AB0383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5a3dc-ef00-451b-ab24-31d84fa0ca88"/>
    <ds:schemaRef ds:uri="55cfba0b-6cb1-4aaa-a117-2f60f37534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FF7DF9-455F-46A7-AD76-70BB1629DC43}">
  <ds:schemaRefs>
    <ds:schemaRef ds:uri="http://purl.org/dc/elements/1.1/"/>
    <ds:schemaRef ds:uri="http://purl.org/dc/dcmitype/"/>
    <ds:schemaRef ds:uri="http://schemas.microsoft.com/office/2006/metadata/properties"/>
    <ds:schemaRef ds:uri="http://www.w3.org/XML/1998/namespace"/>
    <ds:schemaRef ds:uri="49e5a3dc-ef00-451b-ab24-31d84fa0ca88"/>
    <ds:schemaRef ds:uri="http://schemas.microsoft.com/office/2006/documentManagement/types"/>
    <ds:schemaRef ds:uri="http://schemas.microsoft.com/office/infopath/2007/PartnerControls"/>
    <ds:schemaRef ds:uri="http://schemas.openxmlformats.org/package/2006/metadata/core-properties"/>
    <ds:schemaRef ds:uri="55cfba0b-6cb1-4aaa-a117-2f60f3753410"/>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Notice</vt:lpstr>
      <vt:lpstr>SAD</vt:lpstr>
      <vt:lpstr>BP 2025</vt:lpstr>
      <vt:lpstr>O1 - PECspé</vt:lpstr>
      <vt:lpstr>O2 - Ampli. hor</vt:lpstr>
      <vt:lpstr>O3 - Couv. terr</vt:lpstr>
      <vt:lpstr>O5a - Coordo</vt:lpstr>
      <vt:lpstr>O5b - QVT libre</vt:lpstr>
      <vt:lpstr>SYNTHESE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Loïc BRAGARD</dc:creator>
  <cp:keywords/>
  <dc:description/>
  <cp:lastModifiedBy>Eliott BELLE</cp:lastModifiedBy>
  <cp:revision/>
  <dcterms:created xsi:type="dcterms:W3CDTF">2019-08-02T08:25:27Z</dcterms:created>
  <dcterms:modified xsi:type="dcterms:W3CDTF">2025-04-11T11:29:42Z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0x0101009E5569807A5021458ACFA7E4BA02F69D</vt:lpwstr>
  </property>
  <property fmtid="{D5CDD505-2E9C-101B-9397-08002B2CF9AE}" pid="3" name="MediaServiceImageTags">
    <vt:lpwstr/>
  </property>
</Properties>
</file>